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codeName="{C026B480-071E-DA80-A48C-D3F380F32C35}"/>
  <workbookPr codeName="ThisWorkbook" autoCompressPictures="0"/>
  <mc:AlternateContent xmlns:mc="http://schemas.openxmlformats.org/markup-compatibility/2006">
    <mc:Choice Requires="x15">
      <x15ac:absPath xmlns:x15ac="http://schemas.microsoft.com/office/spreadsheetml/2010/11/ac" url="C:\Users\JEPB\Downloads\"/>
    </mc:Choice>
  </mc:AlternateContent>
  <xr:revisionPtr revIDLastSave="0" documentId="13_ncr:1_{422298CF-E110-40B7-913C-55FE3CFCB9C9}" xr6:coauthVersionLast="47" xr6:coauthVersionMax="47" xr10:uidLastSave="{00000000-0000-0000-0000-000000000000}"/>
  <bookViews>
    <workbookView xWindow="-120" yWindow="-120" windowWidth="38640" windowHeight="21240" activeTab="2" xr2:uid="{00000000-000D-0000-FFFF-FFFF00000000}"/>
  </bookViews>
  <sheets>
    <sheet name="Vejledning" sheetId="31" r:id="rId1"/>
    <sheet name="Revisionslog" sheetId="32" r:id="rId2"/>
    <sheet name="Leverancespecifikation" sheetId="26" r:id="rId3"/>
    <sheet name="Admin" sheetId="30" r:id="rId4"/>
  </sheets>
  <definedNames>
    <definedName name="_xlnm._FilterDatabase" localSheetId="2" hidden="1">Leverancespecifikation!$A$16:$U$320</definedName>
    <definedName name="Anlægs_Bygningsdelskort">Admin!$A$5:$A$62</definedName>
    <definedName name="BSIPbPageSetupChartSize" hidden="1">1</definedName>
    <definedName name="BSIPbPageSetupChartSize_0" hidden="1">-2146826246</definedName>
    <definedName name="BSIPbPageSetupDraftQuality" hidden="1">1</definedName>
    <definedName name="BSIPbPageSetupDraftQuality_0" hidden="1">0</definedName>
    <definedName name="BSIPbPageSetupDrawingColor" hidden="1">1</definedName>
    <definedName name="BSIPbPageSetupDrawingColor_0" hidden="1">0</definedName>
    <definedName name="BSIPbPageSetupFitToPagesTall" hidden="1">1</definedName>
    <definedName name="BSIPbPageSetupFitToPagesTall_0" hidden="1">1</definedName>
    <definedName name="BSIPbPageSetupFitToPagesWide" hidden="1">1</definedName>
    <definedName name="BSIPbPageSetupFitToPagesWide_0" hidden="1">1</definedName>
    <definedName name="BSIPbPageSetupMediaName" hidden="1">0</definedName>
    <definedName name="BSIPbPageSetupPageOrientation" hidden="1">1</definedName>
    <definedName name="BSIPbPageSetupPageOrientation_0" hidden="1">1</definedName>
    <definedName name="BSIPbPageSetupPaperHeight" hidden="1">1</definedName>
    <definedName name="BSIPbPageSetupPaperHeight_0" hidden="1">84188976399</definedName>
    <definedName name="BSIPbPageSetupPaperMarginBottom" hidden="1">1</definedName>
    <definedName name="BSIPbPageSetupPaperMarginBottom_0" hidden="1">54</definedName>
    <definedName name="BSIPbPageSetupPaperMarginFooter" hidden="1">1</definedName>
    <definedName name="BSIPbPageSetupPaperMarginFooter_0" hidden="1">"21.6"</definedName>
    <definedName name="BSIPbPageSetupPaperMarginHeader" hidden="1">1</definedName>
    <definedName name="BSIPbPageSetupPaperMarginHeader_0" hidden="1">"21.6"</definedName>
    <definedName name="BSIPbPageSetupPaperMarginLeft" hidden="1">1</definedName>
    <definedName name="BSIPbPageSetupPaperMarginLeft_0" hidden="1">"50.4"</definedName>
    <definedName name="BSIPbPageSetupPaperMarginRight" hidden="1">1</definedName>
    <definedName name="BSIPbPageSetupPaperMarginRight_0" hidden="1">"69.3"</definedName>
    <definedName name="BSIPbPageSetupPaperMarginTop" hidden="1">1</definedName>
    <definedName name="BSIPbPageSetupPaperMarginTop_0" hidden="1">54</definedName>
    <definedName name="BSIPbPageSetupPaperWidth" hidden="1">1</definedName>
    <definedName name="BSIPbPageSetupPaperWidth_0" hidden="1">5952755907</definedName>
    <definedName name="BSIPbPageSetupPlotSizeType" hidden="1">1</definedName>
    <definedName name="BSIPbPageSetupPlotSizeType_0" hidden="1">0</definedName>
    <definedName name="BSIPbPageSetupPrintCellErrors" hidden="1">1</definedName>
    <definedName name="BSIPbPageSetupPrintCellErrors_0" hidden="1">0</definedName>
    <definedName name="BSIPbPageSetupPrintComments" hidden="1">1</definedName>
    <definedName name="BSIPbPageSetupPrintComments_0" hidden="1">-4142</definedName>
    <definedName name="BSIPbPageSetupPrintGridlines" hidden="1">1</definedName>
    <definedName name="BSIPbPageSetupPrintGridlines_0" hidden="1">0</definedName>
    <definedName name="BSIPbPageSetupUseStandardMargins" hidden="1">1</definedName>
    <definedName name="BSIPbPageSetupUseStandardMargins_0" hidden="1">1</definedName>
    <definedName name="BSIPbPageSetupUseZoom" hidden="1">1</definedName>
    <definedName name="BSIPbPageSetupUseZoom_0" hidden="1">0</definedName>
    <definedName name="BSIPbPageSetupZoom" hidden="1">1</definedName>
    <definedName name="BSIPbPageSetupZoom_0" hidden="1">86</definedName>
    <definedName name="BSIPlots" hidden="1">1</definedName>
    <definedName name="BSIPlots_0" hidden="1">"54þ54þ69.3þ50.4þ21.6þ21.6þ1þ0þ86þ1þ1þ1þ0þ0þ0þ-4142þ0þ-2146826246þ0þþ595.2755907þ841.88976399"</definedName>
    <definedName name="BSIWhichPageSetup" hidden="1">1</definedName>
    <definedName name="BSIWhichPageSetup_0" hidden="1">"0þ"</definedName>
    <definedName name="Discipline">Admin!$C$5:$C$20</definedName>
    <definedName name="Flux.Constantly">0</definedName>
    <definedName name="Flux.DataHasHeaders">1</definedName>
    <definedName name="LOD">Admin!$D$5:$D$28</definedName>
    <definedName name="PartSpecifications">Admin!$B$5:$B$62</definedName>
    <definedName name="_xlnm.Print_Area" localSheetId="2">Leverancespecifikation!$C$2:$Q$190</definedName>
    <definedName name="_xlnm.Print_Area" localSheetId="1">Revisionslog!$A$1:$C$30</definedName>
    <definedName name="_xlnm.Print_Area" localSheetId="0">Vejledning!$A$1:$A$23</definedName>
    <definedName name="_xlnm.Print_Titles" localSheetId="2">Leverancespecifikation!$12:$14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3" i="26" l="1"/>
  <c r="C20" i="26"/>
  <c r="Q4" i="26"/>
  <c r="H5" i="26"/>
  <c r="H12" i="26"/>
  <c r="C4" i="30"/>
  <c r="C6" i="30"/>
  <c r="C7" i="30"/>
  <c r="C8" i="30"/>
  <c r="C9" i="30"/>
  <c r="C10" i="30"/>
  <c r="C11" i="30"/>
  <c r="C12" i="30"/>
  <c r="C179" i="26"/>
  <c r="C13" i="26"/>
  <c r="C12" i="26"/>
  <c r="D13" i="26"/>
  <c r="D12" i="26"/>
  <c r="A1" i="30"/>
  <c r="D5" i="26" a="1"/>
  <c r="D5" i="26" s="1"/>
  <c r="C29" i="26"/>
  <c r="C16" i="26"/>
  <c r="C173" i="26"/>
  <c r="C167" i="26"/>
  <c r="C154" i="26"/>
  <c r="C127" i="26"/>
  <c r="C106" i="26"/>
  <c r="C57" i="26"/>
  <c r="C42" i="26"/>
  <c r="C24" i="26"/>
  <c r="N15" i="26"/>
  <c r="N14" i="26"/>
  <c r="M15" i="26"/>
  <c r="M14" i="26"/>
  <c r="L15" i="26"/>
  <c r="L14" i="26"/>
  <c r="K15" i="26"/>
  <c r="K14" i="26"/>
  <c r="J15" i="26"/>
  <c r="J14" i="26"/>
  <c r="I15" i="26"/>
  <c r="I14" i="26"/>
  <c r="Q13" i="26"/>
  <c r="P13" i="26"/>
  <c r="Q12" i="26"/>
  <c r="P12" i="26"/>
  <c r="C11" i="26"/>
  <c r="C10" i="26"/>
  <c r="C9" i="26"/>
  <c r="C6" i="26"/>
  <c r="C5" i="26"/>
  <c r="C3" i="26"/>
  <c r="C2" i="26"/>
  <c r="Q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Troels Hoff</author>
  </authors>
  <commentList>
    <comment ref="Q12" authorId="0" shapeId="0" xr:uid="{00000000-0006-0000-0200-000008000000}">
      <text>
        <r>
          <rPr>
            <sz val="9"/>
            <color indexed="81"/>
            <rFont val="Tahoma"/>
            <family val="2"/>
          </rPr>
          <t xml:space="preserve">Udgangspunktet er, at modelleringsomfanget svarer til omfang beskrevet i "Ydelsesbeskrivelsen for Anlæg, 2019".  Med modelleringsomfang, menes om en anlægsdel-/bygningsdel modelleres alle steder eller kun i udvalgte områder. 
The basis is that the level of modelling is based on the description in "Description of services for Civil Works, 2019". By modelling scope is meant whether a civil works/buidling part is modelled at all locations or only in specific locations.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<sst xmlns="http://schemas.openxmlformats.org/spreadsheetml/2006/main" count="1142" uniqueCount="456">
  <si>
    <t>Brugervejledning til Leverancespecifikation Anlæg</t>
  </si>
  <si>
    <t>0 - INDLEDNING</t>
  </si>
  <si>
    <r>
      <t xml:space="preserve">Leverancespecifikationen for modeller har til formål at specificere, hvordan objekter for forskellige fagområder skal modelleres i forhold til pålidelighed (LOR), geometri (LOG) og tilknyttet information (LOI). Definitionen af LOD-niveauerne findes i anlægsdelsspecifikationerne.
Leverancespecifikationen er opdelt i faser og specificerer kravet til LOD-niveau ved faseafslutning.
Leverancespecifikationen bør sammen med anlægs- og bygningsdelsspecifikationerne indgå som en del af aftalegrundlaget i projekte, hvor modeller er indeholdt i leverancen.
Leverancespecifikationen kan anvendes som følger:
</t>
    </r>
    <r>
      <rPr>
        <i/>
        <sz val="11"/>
        <color theme="1"/>
        <rFont val="Calibri"/>
        <family val="2"/>
        <scheme val="minor"/>
      </rPr>
      <t>1) Udbudsmateriale fra bygherre</t>
    </r>
    <r>
      <rPr>
        <b/>
        <sz val="11"/>
        <color theme="1"/>
        <rFont val="Calibri"/>
        <family val="2"/>
        <scheme val="minor"/>
      </rPr>
      <t xml:space="preserve"> (forudfyldt skabelon udarbejdes i 2022)</t>
    </r>
    <r>
      <rPr>
        <sz val="11"/>
        <color theme="1"/>
        <rFont val="Calibri"/>
        <family val="2"/>
        <scheme val="minor"/>
      </rPr>
      <t xml:space="preserve">
Bygherren kan lade en leverancespecifikation med tilhørende anlægs- og bygningsdelskatalog indgå i sit udbudsmateriale til rådgiver eller entreprenør uden væsentlige ændringer til leverancespecifikationerne.
Det sikrer, at bygherren får et projekt med modeller af passende kvalitet til gavn for byggesagens parter.
</t>
    </r>
    <r>
      <rPr>
        <i/>
        <sz val="11"/>
        <color theme="1"/>
        <rFont val="Calibri"/>
        <family val="2"/>
        <scheme val="minor"/>
      </rPr>
      <t>2) Projektspecifik tilpasning</t>
    </r>
    <r>
      <rPr>
        <sz val="11"/>
        <color theme="1"/>
        <rFont val="Calibri"/>
        <family val="2"/>
        <scheme val="minor"/>
      </rPr>
      <t xml:space="preserve">
Leverancespecifikationen tilpasses til det konkrete projekt i en dialog mellem byggesagens parter, så den endelige udgave kun indeholder relevante bygningsdele og yderligere krævede informationer og tilpasninger kan indføres.</t>
    </r>
  </si>
  <si>
    <t>1 - Brugervejledning</t>
  </si>
  <si>
    <t xml:space="preserve">Her følger en vedjledning i brug af Excel-arket for Leverancespecifikation Anlæg.
Excel-arket er i formatet .xlsm. For at kunne bruge Excel-arket, skal man som bruger acceptere brug af makroer. Dette gøres ved at tryke på "Enable Contet"/"Aktiver indhold".
Øverst til højre kan man se versionen af skabelonen. Den nyeste udgave kan altid hentes på https://www.dikon.info/.
Det endelige aftaledokument vil være en pdf-udgave af Excel-arket. Excel-arket anvendes som arbejdsredskab frem mod den endelige aftale.
</t>
  </si>
  <si>
    <t>1.1 - Brugerfladen</t>
  </si>
  <si>
    <t>Øverst til venstre haves en række knapper som kan anvendes til at tænde/slukke for inaktive linjer samt tænde/slukke for ét fagområde af gangen.
Knapperne udløser Macro-funktioner skrevet med VBA, som kan modificeres af den avancerede bruger.</t>
  </si>
  <si>
    <t>Øverst i højre side af arket er angivet de forskellige parter med tilhørende forkortelse og farveangivelse. Forkortelsen anvendes først i angivelsen af LOD-niveau for at sikre den korrekte part(farve)angivelse. F.eks. Anvendes ENT foran alle lOD-niveauer for entreprenørens leverancer.
Farver på tekst og felter er styret af Conditional formatting. Her kan den avancerede bruger styre reglerne.</t>
  </si>
  <si>
    <t>1.2 - AKTIVE &amp; INAKTIVE FANER</t>
  </si>
  <si>
    <t xml:space="preserve">I leverancespecifikationen forefindes der linjer med både grå og sort tekst. De sorte er objekter, der indgår i de fleste projekter. De grå er en række ekstra bygningsdele, som kan være relevante på det aktuelle projekt.
I kolonne A kan man vælge om en given linje skal være aktiv eller inaktiv. Aktiv betyder, at linjen vil indgå i den endelige udgave, når de inaktive linjer skjules.
</t>
  </si>
  <si>
    <t>1.3 - TILFØJ EKSTRA LINJER</t>
  </si>
  <si>
    <t xml:space="preserve">Har man brug for yderligere linjer, så kan man højreklikke på en eksisterende linje og vælge "Insert". Husk at udfylde Kolonne A og B, som definerer hhv. om linjen er aktiv og hvilke(t) fagområde(r) denne indgår i. </t>
  </si>
  <si>
    <t>1.4 - FAGOMRÅDER &amp; LOD NIVEAUER</t>
  </si>
  <si>
    <t xml:space="preserve">Fagområderne er listet i kolonne B som kan vælges fra dropdown menuen. Hvis et objekt er relevant for flere fagområder, kan der tilføjes flere manuelt, som vist nedenfor, der også vil virke ift. knapperne beskrevet i afsnit. 1.1.
For hvert objekt kan man tilføje LOD niveauer, der angives i kolonnerne til højre under hver fase (Kolonne H-N). Hvis der kun angives ét tal så er dette en angivelse af LOD-niveauet (f.eks. 300) hvorimod hvis man angiver de enkelte tal med en lodret streg som seperator kan de enkelte LOR, LOG og LOI-niveauer defineres hver for sig (f.eks. 300|325|300).
Det er muligt at indikere hvilken part der er ansvarlig for leverancen i den enkelte fase ved at indsætte partens præfiks før LOD niveauet (f.eks. ENT 300), hvilket giver feltet den tilhørende farvekode iht. afsnit 1.1.
Der haves dropdown menuer som hjælp, men man kan også udfylde cellerne manuelt.
</t>
  </si>
  <si>
    <t>1.5 - TILFØJ OG INDEKSER NOTER EFTER FAGOMRÅDE</t>
  </si>
  <si>
    <t>Hvis man vil oprette en note ud fra en leverance i leverancespecifikationen kan man indsætte en note ud for hele objektet (kolonne E), objektet i en bestemt fase (kolonne H-N), hele fasen (Celle H15-N15) eller hele projektet (H-N12).
Noter angives med et bogstav for fagområdet efterfulgt af et løbenummer iht. det samlede notefelt. De enkelte fagområdernes bogstav er angivet nedenfor:
G          General
V          Road
R          Rail
S          Structures
U          Utilities
P          Traction Power
L           Landscape
Det samlede notefelt forefindes nederst i dokumentet hvor den beskrivelsen af noten defineres. Fagområdet angives i kolonne B.
Ved at tilføje fagområde vil de relevante noter blive vist sammen med det korrekte fagområde, såfremt noterne står som aktive.</t>
  </si>
  <si>
    <t>Dikon - LOD Leverancespecifikation</t>
  </si>
  <si>
    <t>Release notes</t>
  </si>
  <si>
    <t>Date</t>
  </si>
  <si>
    <t>Version</t>
  </si>
  <si>
    <t>Notes</t>
  </si>
  <si>
    <t>First release</t>
  </si>
  <si>
    <t>Inactive Rows-function fixed, Part specifications reference updated, column for Civil Work Part Specifications added.</t>
  </si>
  <si>
    <t>SHOW ONLY:</t>
  </si>
  <si>
    <t>&lt; Project &gt;</t>
  </si>
  <si>
    <t>&lt; Project no. &gt;</t>
  </si>
  <si>
    <t>Version: 0</t>
  </si>
  <si>
    <t>&lt; YYYY-MM-DD &gt;</t>
  </si>
  <si>
    <t>Rev.:</t>
  </si>
  <si>
    <t>&lt; Revision no. &gt;</t>
  </si>
  <si>
    <t>Rådgiver (-)</t>
  </si>
  <si>
    <t>Bygherre (BYG)</t>
  </si>
  <si>
    <t>&lt; Initials &gt;</t>
  </si>
  <si>
    <t>Entreprenør (ENT)</t>
  </si>
  <si>
    <t>Landskabsarkitekt (LARK)</t>
  </si>
  <si>
    <t>Active /
Inactive</t>
  </si>
  <si>
    <t>Sortering /
Sorting</t>
  </si>
  <si>
    <t>Anlægs- / Bygningsdel</t>
  </si>
  <si>
    <t>Civil Works /Building Part</t>
  </si>
  <si>
    <t>Anlægs- / Bygningsdelsspecifikationer*</t>
  </si>
  <si>
    <t>Level Of Development Denmark (LOD DK)</t>
  </si>
  <si>
    <t>Civil Works / Building Part Specification</t>
  </si>
  <si>
    <t>LOR|LOG|LOI</t>
  </si>
  <si>
    <t>As-Built</t>
  </si>
  <si>
    <t>Active-</t>
  </si>
  <si>
    <t>General</t>
  </si>
  <si>
    <t/>
  </si>
  <si>
    <t>Areal</t>
  </si>
  <si>
    <t>Area</t>
  </si>
  <si>
    <t>Arealer og Grænser</t>
  </si>
  <si>
    <t>Areas and Boundaries</t>
  </si>
  <si>
    <t>Grænse</t>
  </si>
  <si>
    <t>Limit/Boundary</t>
  </si>
  <si>
    <t>Fritrumsprofil</t>
  </si>
  <si>
    <t>Clearence</t>
  </si>
  <si>
    <t>Fritrum</t>
  </si>
  <si>
    <t>Clearance profiles</t>
  </si>
  <si>
    <t>Inactive</t>
  </si>
  <si>
    <t>Jordlag</t>
  </si>
  <si>
    <t>Soil layers</t>
  </si>
  <si>
    <t>Terræn og Tilfyld</t>
  </si>
  <si>
    <t>Blødbund</t>
  </si>
  <si>
    <t>Soft soil</t>
  </si>
  <si>
    <t>Grundvand</t>
  </si>
  <si>
    <t>Groundwater</t>
  </si>
  <si>
    <t xml:space="preserve">Terræn </t>
  </si>
  <si>
    <t>Terrain</t>
  </si>
  <si>
    <t>Terrænregulering</t>
  </si>
  <si>
    <t>Terrain regulation</t>
  </si>
  <si>
    <t>Udgravning</t>
  </si>
  <si>
    <t>Excavation</t>
  </si>
  <si>
    <t>Excavations</t>
  </si>
  <si>
    <t>Tilfyld</t>
  </si>
  <si>
    <t>Fill</t>
  </si>
  <si>
    <t>Vold / Dæmning</t>
  </si>
  <si>
    <t>Embankment</t>
  </si>
  <si>
    <t>Road</t>
  </si>
  <si>
    <t>Vej linjeføring</t>
  </si>
  <si>
    <t>Road Alignment</t>
  </si>
  <si>
    <t>Vejtrace</t>
  </si>
  <si>
    <t>Road alignments</t>
  </si>
  <si>
    <r>
      <t>Motorvej</t>
    </r>
    <r>
      <rPr>
        <b/>
        <vertAlign val="superscript"/>
        <sz val="10"/>
        <rFont val="Calibri"/>
        <family val="2"/>
        <scheme val="minor"/>
      </rPr>
      <t>V1</t>
    </r>
  </si>
  <si>
    <t>Motorway</t>
  </si>
  <si>
    <t>Veje og Pladser</t>
  </si>
  <si>
    <t>Roads and Squares</t>
  </si>
  <si>
    <r>
      <t>Hovedvej</t>
    </r>
    <r>
      <rPr>
        <b/>
        <vertAlign val="superscript"/>
        <sz val="10"/>
        <rFont val="Calibri"/>
        <family val="2"/>
        <scheme val="minor"/>
      </rPr>
      <t>V1</t>
    </r>
  </si>
  <si>
    <t>Main road</t>
  </si>
  <si>
    <r>
      <t>Adgangs-/Servicevej</t>
    </r>
    <r>
      <rPr>
        <b/>
        <vertAlign val="superscript"/>
        <sz val="10"/>
        <rFont val="Calibri"/>
        <family val="2"/>
        <scheme val="minor"/>
      </rPr>
      <t>V1</t>
    </r>
  </si>
  <si>
    <t>Acces / Service road</t>
  </si>
  <si>
    <r>
      <t>Interimsvej</t>
    </r>
    <r>
      <rPr>
        <b/>
        <vertAlign val="superscript"/>
        <sz val="10"/>
        <rFont val="Calibri"/>
        <family val="2"/>
        <scheme val="minor"/>
      </rPr>
      <t>V1</t>
    </r>
  </si>
  <si>
    <t>Temporary road</t>
  </si>
  <si>
    <r>
      <t>Cykelsti</t>
    </r>
    <r>
      <rPr>
        <b/>
        <vertAlign val="superscript"/>
        <sz val="10"/>
        <rFont val="Calibri"/>
        <family val="2"/>
        <scheme val="minor"/>
      </rPr>
      <t>V1</t>
    </r>
  </si>
  <si>
    <t>Bicycle path</t>
  </si>
  <si>
    <r>
      <t>P-plads</t>
    </r>
    <r>
      <rPr>
        <b/>
        <vertAlign val="superscript"/>
        <sz val="10"/>
        <rFont val="Calibri"/>
        <family val="2"/>
        <scheme val="minor"/>
      </rPr>
      <t>V1</t>
    </r>
  </si>
  <si>
    <t>Car park</t>
  </si>
  <si>
    <t>Rundkørsel</t>
  </si>
  <si>
    <r>
      <t>Vej</t>
    </r>
    <r>
      <rPr>
        <b/>
        <vertAlign val="superscript"/>
        <sz val="10"/>
        <rFont val="Calibri"/>
        <family val="2"/>
        <scheme val="minor"/>
      </rPr>
      <t>V1</t>
    </r>
  </si>
  <si>
    <t>Kantsten</t>
  </si>
  <si>
    <t>Curb</t>
  </si>
  <si>
    <t>Kantafgrænsning</t>
  </si>
  <si>
    <t>Edge delineation</t>
  </si>
  <si>
    <t>Midterø</t>
  </si>
  <si>
    <t>Central island</t>
  </si>
  <si>
    <t>Helleanlæg</t>
  </si>
  <si>
    <t>Helle</t>
  </si>
  <si>
    <t>Traffic island</t>
  </si>
  <si>
    <t>Rail</t>
  </si>
  <si>
    <t>Bane linjeføring</t>
  </si>
  <si>
    <t>Rail Alignment</t>
  </si>
  <si>
    <t>Banetrace</t>
  </si>
  <si>
    <t>Railway alignments</t>
  </si>
  <si>
    <t>Bane overkørsel</t>
  </si>
  <si>
    <t>Crossing</t>
  </si>
  <si>
    <t>Betondæk (BYG)</t>
  </si>
  <si>
    <t>Concrete slab (BLDG)</t>
  </si>
  <si>
    <t>Banekorridor</t>
  </si>
  <si>
    <t>Rail Cooridor</t>
  </si>
  <si>
    <t>Rail corridors</t>
  </si>
  <si>
    <t>Skinne</t>
  </si>
  <si>
    <t>Sporkomponenter</t>
  </si>
  <si>
    <t>Rail components</t>
  </si>
  <si>
    <t>Sporskifte</t>
  </si>
  <si>
    <t>Junction</t>
  </si>
  <si>
    <t>Sporskiftevarmer</t>
  </si>
  <si>
    <t>Junction heater</t>
  </si>
  <si>
    <t>El-komponenter (BYG)</t>
  </si>
  <si>
    <t>Electrical components (BLDG)</t>
  </si>
  <si>
    <t>Sporstopper</t>
  </si>
  <si>
    <t>Buffer</t>
  </si>
  <si>
    <t>Svelle</t>
  </si>
  <si>
    <t>Railroad Tie</t>
  </si>
  <si>
    <t>Perron</t>
  </si>
  <si>
    <t>Betondæk</t>
  </si>
  <si>
    <t>Concrete slab</t>
  </si>
  <si>
    <t>Betonvæg</t>
  </si>
  <si>
    <t>Concrete wall</t>
  </si>
  <si>
    <t>Betonvæg (BYG)</t>
  </si>
  <si>
    <t>Concrete wall (BLDG)</t>
  </si>
  <si>
    <t>Stålsøjle</t>
  </si>
  <si>
    <t>Steel column</t>
  </si>
  <si>
    <t>Stålsøjle (BYG)</t>
  </si>
  <si>
    <t>Concrete column (BLDG)</t>
  </si>
  <si>
    <t>Betonsøjle</t>
  </si>
  <si>
    <t>Concrete column</t>
  </si>
  <si>
    <t>Betonsøjle (BYG)</t>
  </si>
  <si>
    <t>Betonbjælke</t>
  </si>
  <si>
    <t>Concrete beam</t>
  </si>
  <si>
    <t>Betonbjælke (BYG)</t>
  </si>
  <si>
    <t>Concrete beam (BLDG)</t>
  </si>
  <si>
    <t>Fundament</t>
  </si>
  <si>
    <t>Point foundation</t>
  </si>
  <si>
    <t>Fundament (BYG)</t>
  </si>
  <si>
    <t>Foundation (BLDG)</t>
  </si>
  <si>
    <t>Structures</t>
  </si>
  <si>
    <r>
      <t>Spunsvæg</t>
    </r>
    <r>
      <rPr>
        <b/>
        <vertAlign val="superscript"/>
        <sz val="10"/>
        <rFont val="Calibri"/>
        <family val="2"/>
        <scheme val="minor"/>
      </rPr>
      <t>S5, S6</t>
    </r>
  </si>
  <si>
    <t>Sheet piling</t>
  </si>
  <si>
    <t>Spunsvægge</t>
  </si>
  <si>
    <t>Sheet piles</t>
  </si>
  <si>
    <r>
      <t>Støttemur, beton</t>
    </r>
    <r>
      <rPr>
        <b/>
        <vertAlign val="superscript"/>
        <sz val="10"/>
        <rFont val="Calibri"/>
        <family val="2"/>
        <scheme val="minor"/>
      </rPr>
      <t>S6</t>
    </r>
  </si>
  <si>
    <t>Retaining wall, concrete</t>
  </si>
  <si>
    <r>
      <t>Jordanker</t>
    </r>
    <r>
      <rPr>
        <b/>
        <vertAlign val="superscript"/>
        <sz val="10"/>
        <rFont val="Calibri"/>
        <family val="2"/>
        <scheme val="minor"/>
      </rPr>
      <t>S6</t>
    </r>
  </si>
  <si>
    <t>Soil anchor</t>
  </si>
  <si>
    <t>Jordankre</t>
  </si>
  <si>
    <t>Ground anchors</t>
  </si>
  <si>
    <r>
      <t>Pæl, beton</t>
    </r>
    <r>
      <rPr>
        <b/>
        <vertAlign val="superscript"/>
        <sz val="10"/>
        <rFont val="Calibri"/>
        <family val="2"/>
        <scheme val="minor"/>
      </rPr>
      <t>S6</t>
    </r>
  </si>
  <si>
    <t>Pile, concrete</t>
  </si>
  <si>
    <r>
      <t>Pæl, stål</t>
    </r>
    <r>
      <rPr>
        <b/>
        <vertAlign val="superscript"/>
        <sz val="10"/>
        <rFont val="Calibri"/>
        <family val="2"/>
        <scheme val="minor"/>
      </rPr>
      <t>S3, S6</t>
    </r>
  </si>
  <si>
    <t>Pile, steel</t>
  </si>
  <si>
    <t>Steel column (BLDG)</t>
  </si>
  <si>
    <r>
      <t>Pæl, træ</t>
    </r>
    <r>
      <rPr>
        <b/>
        <vertAlign val="superscript"/>
        <sz val="10"/>
        <rFont val="Calibri"/>
        <family val="2"/>
        <scheme val="minor"/>
      </rPr>
      <t>S6</t>
    </r>
  </si>
  <si>
    <t>Pile, wood</t>
  </si>
  <si>
    <r>
      <t>Grovbeton</t>
    </r>
    <r>
      <rPr>
        <b/>
        <vertAlign val="superscript"/>
        <sz val="10"/>
        <rFont val="Calibri"/>
        <family val="2"/>
        <scheme val="minor"/>
      </rPr>
      <t>S1</t>
    </r>
  </si>
  <si>
    <t>Mass concrete foundation</t>
  </si>
  <si>
    <t>Punktfundament</t>
  </si>
  <si>
    <t>Stribefundament</t>
  </si>
  <si>
    <t>Strip foundation</t>
  </si>
  <si>
    <t>Pladefundament</t>
  </si>
  <si>
    <t>Plate foundation</t>
  </si>
  <si>
    <t>Terrændæk</t>
  </si>
  <si>
    <t>Ground floor slab</t>
  </si>
  <si>
    <r>
      <t>Ståldæk</t>
    </r>
    <r>
      <rPr>
        <b/>
        <vertAlign val="superscript"/>
        <sz val="10"/>
        <rFont val="Calibri"/>
        <family val="2"/>
        <scheme val="minor"/>
      </rPr>
      <t>S4</t>
    </r>
  </si>
  <si>
    <t>Steel slab</t>
  </si>
  <si>
    <t>Ståldæk</t>
  </si>
  <si>
    <t>Steel slabs</t>
  </si>
  <si>
    <t>Huldæk, beton</t>
  </si>
  <si>
    <t>Concrete hollow slab</t>
  </si>
  <si>
    <t>Filigrandæk</t>
  </si>
  <si>
    <t>Filigran slab</t>
  </si>
  <si>
    <t>Overbeton/afretning</t>
  </si>
  <si>
    <t>Top layer</t>
  </si>
  <si>
    <r>
      <t>Muret væg</t>
    </r>
    <r>
      <rPr>
        <b/>
        <vertAlign val="superscript"/>
        <sz val="10"/>
        <rFont val="Calibri"/>
        <family val="2"/>
        <scheme val="minor"/>
      </rPr>
      <t>S2</t>
    </r>
  </si>
  <si>
    <t>Masonry</t>
  </si>
  <si>
    <t>Filigranvæg</t>
  </si>
  <si>
    <t>Filigran wall</t>
  </si>
  <si>
    <t>Letbetonvæg</t>
  </si>
  <si>
    <t>Light weight concrete</t>
  </si>
  <si>
    <t>Let indvendig  væg</t>
  </si>
  <si>
    <t>Light inner wall</t>
  </si>
  <si>
    <t>Væg (BYG)</t>
  </si>
  <si>
    <t>Wall (BLDG)</t>
  </si>
  <si>
    <r>
      <t>Stålbjælke</t>
    </r>
    <r>
      <rPr>
        <b/>
        <vertAlign val="superscript"/>
        <sz val="10"/>
        <rFont val="Calibri"/>
        <family val="2"/>
        <scheme val="minor"/>
      </rPr>
      <t>S3</t>
    </r>
  </si>
  <si>
    <t>Steel beam</t>
  </si>
  <si>
    <t>Stålbjælke (BYG)</t>
  </si>
  <si>
    <t>Steel beam (BLDG)</t>
  </si>
  <si>
    <t>Kompositbjælke, stål-beton</t>
  </si>
  <si>
    <t>Composite beam</t>
  </si>
  <si>
    <t>Træbjælke</t>
  </si>
  <si>
    <t>Timber beam</t>
  </si>
  <si>
    <r>
      <t>Murværksbjælke</t>
    </r>
    <r>
      <rPr>
        <b/>
        <vertAlign val="superscript"/>
        <sz val="10"/>
        <rFont val="Calibri"/>
        <family val="2"/>
        <scheme val="minor"/>
      </rPr>
      <t>S2</t>
    </r>
  </si>
  <si>
    <t>Masonry beam</t>
  </si>
  <si>
    <r>
      <t>Stålsøjle</t>
    </r>
    <r>
      <rPr>
        <b/>
        <vertAlign val="superscript"/>
        <sz val="10"/>
        <rFont val="Calibri"/>
        <family val="2"/>
        <scheme val="minor"/>
      </rPr>
      <t>S3</t>
    </r>
  </si>
  <si>
    <t>Kompositsøjle, stål-beton</t>
  </si>
  <si>
    <t>Composite column</t>
  </si>
  <si>
    <t>Træsøjle</t>
  </si>
  <si>
    <t>Timber column</t>
  </si>
  <si>
    <t>Dilatationsfuge</t>
  </si>
  <si>
    <t>Expansion joint</t>
  </si>
  <si>
    <t>Korrugeret rør</t>
  </si>
  <si>
    <t>Corrugated pipe</t>
  </si>
  <si>
    <t>Understøbning</t>
  </si>
  <si>
    <t>Grout</t>
  </si>
  <si>
    <t>Indstøbningsdel</t>
  </si>
  <si>
    <t>Cast-in part/component</t>
  </si>
  <si>
    <t>Broleje</t>
  </si>
  <si>
    <t>Bridge bearing</t>
  </si>
  <si>
    <t>Betontrappe</t>
  </si>
  <si>
    <t>Concrete stairs</t>
  </si>
  <si>
    <t>Ståltrappe</t>
  </si>
  <si>
    <t>Steel stairs</t>
  </si>
  <si>
    <t>-</t>
  </si>
  <si>
    <t>Rækværk</t>
  </si>
  <si>
    <t>Railing</t>
  </si>
  <si>
    <t>Trapper og Ramper (BYG)</t>
  </si>
  <si>
    <t>Stair and ramp (BLDG)</t>
  </si>
  <si>
    <t>Fast stige/lejde, stål</t>
  </si>
  <si>
    <t>Fixed ladder, steel</t>
  </si>
  <si>
    <t>Armering</t>
  </si>
  <si>
    <t>Reinforcement</t>
  </si>
  <si>
    <t>Road, Rail</t>
  </si>
  <si>
    <t>Afmærkning</t>
  </si>
  <si>
    <t>Road Marking</t>
  </si>
  <si>
    <t>Marking</t>
  </si>
  <si>
    <t>Autoværn</t>
  </si>
  <si>
    <t>Safety barrier</t>
  </si>
  <si>
    <t>Guard rail</t>
  </si>
  <si>
    <t>Kantpæle</t>
  </si>
  <si>
    <t>Marker posts</t>
  </si>
  <si>
    <t>Tavler</t>
  </si>
  <si>
    <t>Signs</t>
  </si>
  <si>
    <t>Road, Rail, Landscape</t>
  </si>
  <si>
    <t>Hegn</t>
  </si>
  <si>
    <t>Fence</t>
  </si>
  <si>
    <t>Hegn og Rækværk</t>
  </si>
  <si>
    <t>Fences and railings</t>
  </si>
  <si>
    <t>Landscape</t>
  </si>
  <si>
    <t>Beplantning</t>
  </si>
  <si>
    <t>Planting</t>
  </si>
  <si>
    <t>Beplantning i landskab (BYG)</t>
  </si>
  <si>
    <t>Landscape vegetation (BLDG)</t>
  </si>
  <si>
    <t>Støjskærm</t>
  </si>
  <si>
    <t>Noise Barrier</t>
  </si>
  <si>
    <t>Noise Barriers</t>
  </si>
  <si>
    <t>Foundation</t>
  </si>
  <si>
    <t>Skilt</t>
  </si>
  <si>
    <t>Tavle</t>
  </si>
  <si>
    <t>Sign</t>
  </si>
  <si>
    <t>Stander</t>
  </si>
  <si>
    <t>Column</t>
  </si>
  <si>
    <t>Master og Portaler</t>
  </si>
  <si>
    <t>Masts and Portals</t>
  </si>
  <si>
    <t>Skilteportal</t>
  </si>
  <si>
    <t>Portal</t>
  </si>
  <si>
    <t>Gantry</t>
  </si>
  <si>
    <t>Signal</t>
  </si>
  <si>
    <t>Lanterne</t>
  </si>
  <si>
    <t>Signal pole</t>
  </si>
  <si>
    <t>Belysning</t>
  </si>
  <si>
    <t>Armatur</t>
  </si>
  <si>
    <t>Luminaire</t>
  </si>
  <si>
    <t>Arm</t>
  </si>
  <si>
    <t>Bracket arm</t>
  </si>
  <si>
    <t>Lighting column</t>
  </si>
  <si>
    <t>Utilities, Road</t>
  </si>
  <si>
    <t>Utilities</t>
  </si>
  <si>
    <t>Bassin</t>
  </si>
  <si>
    <t>Basin/Pond</t>
  </si>
  <si>
    <t>Basins</t>
  </si>
  <si>
    <t>Udløbskonstruktion</t>
  </si>
  <si>
    <t>Fundation</t>
  </si>
  <si>
    <t>Afløbskomponent</t>
  </si>
  <si>
    <t>Utility components/fiitings</t>
  </si>
  <si>
    <t>Forsyningskomponenter</t>
  </si>
  <si>
    <t>Utility components</t>
  </si>
  <si>
    <t>Erosionssikring - Sten</t>
  </si>
  <si>
    <t>Scour protection, Stone</t>
  </si>
  <si>
    <t>Erosionssikring - Betonplade</t>
  </si>
  <si>
    <t>Scour protection, Concrete slab</t>
  </si>
  <si>
    <t>Erosionssikring - Flise</t>
  </si>
  <si>
    <t>Scour protection, Tile</t>
  </si>
  <si>
    <t>Utilities, Road, Rail</t>
  </si>
  <si>
    <t>Grøft</t>
  </si>
  <si>
    <t>Ditch</t>
  </si>
  <si>
    <t>Kanal</t>
  </si>
  <si>
    <t>Channel</t>
  </si>
  <si>
    <t>Trug</t>
  </si>
  <si>
    <t>Through</t>
  </si>
  <si>
    <t>Vandløb</t>
  </si>
  <si>
    <t>Water Stream</t>
  </si>
  <si>
    <r>
      <t>Brønd</t>
    </r>
    <r>
      <rPr>
        <b/>
        <vertAlign val="superscript"/>
        <sz val="10"/>
        <rFont val="Calibri"/>
        <family val="2"/>
        <scheme val="minor"/>
      </rPr>
      <t>U3</t>
    </r>
  </si>
  <si>
    <t>Manhole</t>
  </si>
  <si>
    <t>Brønde</t>
  </si>
  <si>
    <t>Manholes and wells</t>
  </si>
  <si>
    <t>Forsyningsledning og kabel - Blød</t>
  </si>
  <si>
    <t>Cable and Pipe - flexible</t>
  </si>
  <si>
    <t>Forsyning, Ledninger i terræn</t>
  </si>
  <si>
    <t>Utilities, Pipes and cables in terrain</t>
  </si>
  <si>
    <t>Forsyningsledning og kabel - Stiv</t>
  </si>
  <si>
    <t>Cable and Pipe - Rigid</t>
  </si>
  <si>
    <t>Drænledning</t>
  </si>
  <si>
    <t>Drain pipe</t>
  </si>
  <si>
    <t>Forsyning, Gravitationsledninger i terræn</t>
  </si>
  <si>
    <t>Utilities, Gravitational pipes in terrain</t>
  </si>
  <si>
    <t>Drænkasse</t>
  </si>
  <si>
    <t>Drain box</t>
  </si>
  <si>
    <t>Afløbsledning</t>
  </si>
  <si>
    <t>Storm water and Sewer pipe</t>
  </si>
  <si>
    <t>Ledningskomponent</t>
  </si>
  <si>
    <t>Faskine</t>
  </si>
  <si>
    <t>Soakaway</t>
  </si>
  <si>
    <t>Tank</t>
  </si>
  <si>
    <t>Kabelkasse</t>
  </si>
  <si>
    <t>Junction box</t>
  </si>
  <si>
    <t>Kabelrør/trækrør &gt;50 mm</t>
  </si>
  <si>
    <t>Cable conduit</t>
  </si>
  <si>
    <t>El-skab</t>
  </si>
  <si>
    <t>Electrical cabinet</t>
  </si>
  <si>
    <t>Tavle skab</t>
  </si>
  <si>
    <t>Switchboard</t>
  </si>
  <si>
    <t>Rackskab</t>
  </si>
  <si>
    <t>Rack cabinet</t>
  </si>
  <si>
    <t>Transformer</t>
  </si>
  <si>
    <t>Teknikhytte</t>
  </si>
  <si>
    <t>Technical hut</t>
  </si>
  <si>
    <t>Bevægelsessensor</t>
  </si>
  <si>
    <t>Motion sensor</t>
  </si>
  <si>
    <t>Overvågningskamera</t>
  </si>
  <si>
    <t>Surveillance camera</t>
  </si>
  <si>
    <t>Sikkerhedsbelysning</t>
  </si>
  <si>
    <t>Security lighting</t>
  </si>
  <si>
    <t>Billetautomat</t>
  </si>
  <si>
    <t>Ticket machine</t>
  </si>
  <si>
    <t>Check in/check ud stander</t>
  </si>
  <si>
    <t>Check in/check out stand</t>
  </si>
  <si>
    <t>Infoskærm</t>
  </si>
  <si>
    <t>Screen/Monitor</t>
  </si>
  <si>
    <t>Traction Power</t>
  </si>
  <si>
    <t>Kørestrømskomponenter</t>
  </si>
  <si>
    <t>Catenary</t>
  </si>
  <si>
    <t>Kørestrømskomponent</t>
  </si>
  <si>
    <t>Catenary components</t>
  </si>
  <si>
    <t>Skærmtag</t>
  </si>
  <si>
    <t>Protection roof</t>
  </si>
  <si>
    <t>Tag (BYG)</t>
  </si>
  <si>
    <t>Roof (BLDG)</t>
  </si>
  <si>
    <t>Kørestrømsmaster</t>
  </si>
  <si>
    <t>Catenary mast</t>
  </si>
  <si>
    <t>Kørestrømsfundamenter</t>
  </si>
  <si>
    <t>Catenary foundation</t>
  </si>
  <si>
    <t>Potentialudligning</t>
  </si>
  <si>
    <t>BPU</t>
  </si>
  <si>
    <t>Landskab - Overflader</t>
  </si>
  <si>
    <t>Landscape - Surface</t>
  </si>
  <si>
    <t>Overflader på udearealer i landskab (BYG)</t>
  </si>
  <si>
    <t>External surfaces in the landscape (BLDG)</t>
  </si>
  <si>
    <t>Trappe og støttemur i landskab - ikke konstruktiv</t>
  </si>
  <si>
    <t>Staircase and retaining wall - Non-Structural</t>
  </si>
  <si>
    <t>Trappe og støttemur i landskab (BYG)</t>
  </si>
  <si>
    <t>Stair and retaining wall in the landscape (BLDG)</t>
  </si>
  <si>
    <t>Trappe og støttemur - konstruktiv</t>
  </si>
  <si>
    <t>Staircase and retaining wall - Structural</t>
  </si>
  <si>
    <t>Inventar</t>
  </si>
  <si>
    <t>Fixtures</t>
  </si>
  <si>
    <t>Inventar i landskab (BYG)</t>
  </si>
  <si>
    <t>Furniture in the landscape (BLDG)</t>
  </si>
  <si>
    <t>General,Road,Rail,Structures,Utilities,Traction Power,Landscape</t>
  </si>
  <si>
    <r>
      <t>Note</t>
    </r>
    <r>
      <rPr>
        <sz val="12"/>
        <rFont val="Calibri"/>
        <family val="2"/>
        <scheme val="minor"/>
      </rPr>
      <t>*</t>
    </r>
  </si>
  <si>
    <t>Bygningsdelsspecifikationerne (BYG) refererer til DiKon Bygningsdelsspecifikation revision 4 publiceret af Molio. Hvor der henvises til LOD100 for bygningsdelsspecifikationer modelleres disse som generiske linjer, flader eller symboler.</t>
  </si>
  <si>
    <r>
      <t>Note</t>
    </r>
    <r>
      <rPr>
        <b/>
        <vertAlign val="superscript"/>
        <sz val="10"/>
        <rFont val="Calibri"/>
        <family val="2"/>
        <scheme val="minor"/>
      </rPr>
      <t>S1</t>
    </r>
  </si>
  <si>
    <t>Modellering af grovbeton, understøbning og afretningslag er forbundet med en vis usikkerhed. Der vil være afvigelser mellem det modellerede og den endelige udformning på pladsen.</t>
  </si>
  <si>
    <r>
      <t>Note</t>
    </r>
    <r>
      <rPr>
        <b/>
        <vertAlign val="superscript"/>
        <sz val="10"/>
        <rFont val="Calibri"/>
        <family val="2"/>
        <scheme val="minor"/>
      </rPr>
      <t>S2</t>
    </r>
  </si>
  <si>
    <t>I relation til murværk og lignende konstruktioner bestående af blokke, der modelleres en sammenhængende væg eller lignende. Enkeltstående mursten/blokke og fuger modelleres ikke.</t>
  </si>
  <si>
    <r>
      <t>Note</t>
    </r>
    <r>
      <rPr>
        <b/>
        <vertAlign val="superscript"/>
        <sz val="10"/>
        <rFont val="Calibri"/>
        <family val="2"/>
        <scheme val="minor"/>
      </rPr>
      <t>S3</t>
    </r>
  </si>
  <si>
    <t xml:space="preserve">Detaljering af stål i  Generisk, Type- og Detaljeret type-niveau af opsvejste profiler i eksempelvis flangeplader og krop er ikke indeholdt. </t>
  </si>
  <si>
    <r>
      <t>Note</t>
    </r>
    <r>
      <rPr>
        <b/>
        <vertAlign val="superscript"/>
        <sz val="10"/>
        <rFont val="Calibri"/>
        <family val="2"/>
        <scheme val="minor"/>
      </rPr>
      <t>S4</t>
    </r>
  </si>
  <si>
    <t>Detaljering af stålplader (massive plader, gitterriste, trapezplader og lignende) modelleres som overordnede plader, der fylder en flade ud. Eksempelvis vil trapezplader ikke være delt op en hver enkelt del plade lige som gitterriste ikke vil have hver enkelt ribbe modelleret.</t>
  </si>
  <si>
    <r>
      <t>Note</t>
    </r>
    <r>
      <rPr>
        <b/>
        <vertAlign val="superscript"/>
        <sz val="10"/>
        <rFont val="Calibri"/>
        <family val="2"/>
        <scheme val="minor"/>
      </rPr>
      <t>S5</t>
    </r>
  </si>
  <si>
    <t>Detaljering af stræk udarbejdes iht. angivne niveau for stålbjækje.</t>
  </si>
  <si>
    <r>
      <t>Note</t>
    </r>
    <r>
      <rPr>
        <b/>
        <vertAlign val="superscript"/>
        <sz val="10"/>
        <rFont val="Calibri"/>
        <family val="2"/>
        <scheme val="minor"/>
      </rPr>
      <t>S6</t>
    </r>
  </si>
  <si>
    <t>For pæle, spunsvægge og jordankre vil der altid være mindre geometrisk afvigelser mellem det modellerede, og det der udføres endeligt på pladsen.</t>
  </si>
  <si>
    <r>
      <t>Note</t>
    </r>
    <r>
      <rPr>
        <vertAlign val="superscript"/>
        <sz val="9"/>
        <rFont val="Calibri"/>
        <family val="2"/>
        <scheme val="minor"/>
      </rPr>
      <t>U1</t>
    </r>
  </si>
  <si>
    <t>Volumener af udvalgte forsyningsanlæg og hovedføringsveje, der redegør for den forventede pladsdisponering i teknikrum og teknikområder. 
Volumener af udvalgte vandrette og lodrette hovedføringsveje, der redegør for forventede principper for den samlede pladsdisponering.</t>
  </si>
  <si>
    <r>
      <t>Note</t>
    </r>
    <r>
      <rPr>
        <vertAlign val="superscript"/>
        <sz val="9"/>
        <rFont val="Calibri"/>
        <family val="2"/>
        <scheme val="minor"/>
      </rPr>
      <t>U2</t>
    </r>
  </si>
  <si>
    <t>For faget laves, der en række 3D-hulobjekter (kasser/cylindre) (abstrakte objekter), hvor der skal være huller og recesser i bærende konstruktioner. Huller og recesser udveksles til andre fagdiscipliner i en eller flere udtræksfiler.</t>
  </si>
  <si>
    <r>
      <t>Note</t>
    </r>
    <r>
      <rPr>
        <b/>
        <vertAlign val="superscript"/>
        <sz val="10"/>
        <rFont val="Calibri"/>
        <family val="2"/>
        <scheme val="minor"/>
      </rPr>
      <t>U3</t>
    </r>
  </si>
  <si>
    <t>Pumper, rør og fittings i pumpebrønde modelleres ikke som selvstændige objekter.</t>
  </si>
  <si>
    <r>
      <t>Note</t>
    </r>
    <r>
      <rPr>
        <b/>
        <vertAlign val="superscript"/>
        <sz val="10"/>
        <rFont val="Calibri"/>
        <family val="2"/>
        <scheme val="minor"/>
      </rPr>
      <t>V1</t>
    </r>
  </si>
  <si>
    <t>The individual layers of the road build-up must be modelled with the actual thicknesses.</t>
  </si>
  <si>
    <t>English</t>
  </si>
  <si>
    <t>Anlægs- /Bygningsdelskort</t>
  </si>
  <si>
    <t>Civil Works / Building Part Specifications</t>
  </si>
  <si>
    <t>LOD</t>
  </si>
  <si>
    <t>BYG 100</t>
  </si>
  <si>
    <t>BYG 200</t>
  </si>
  <si>
    <t>BYG 300</t>
  </si>
  <si>
    <t>BYG 325</t>
  </si>
  <si>
    <t>BYG 400</t>
  </si>
  <si>
    <t>ENT 100</t>
  </si>
  <si>
    <t>ENT 200</t>
  </si>
  <si>
    <t>Kantafgrænsninger</t>
  </si>
  <si>
    <t>ENT 300</t>
  </si>
  <si>
    <t>ENT 325</t>
  </si>
  <si>
    <t>ENT 400</t>
  </si>
  <si>
    <t>Signallanterner</t>
  </si>
  <si>
    <t>LARK 100</t>
  </si>
  <si>
    <t>LARK 200</t>
  </si>
  <si>
    <t>Støjskærme</t>
  </si>
  <si>
    <t>Signal lanterns</t>
  </si>
  <si>
    <t>LARK 300</t>
  </si>
  <si>
    <t>LARK 325</t>
  </si>
  <si>
    <t>LARK 400</t>
  </si>
  <si>
    <t>Vindue (BYG)</t>
  </si>
  <si>
    <t>Window (BLDG)</t>
  </si>
  <si>
    <t>Dør (BYG)</t>
  </si>
  <si>
    <t>Door (BLDG)</t>
  </si>
  <si>
    <t>Gulv (BYG)</t>
  </si>
  <si>
    <t>Floor assembly (BLDG)</t>
  </si>
  <si>
    <t>Loft (BYG)</t>
  </si>
  <si>
    <t>Ceiling (BLDG)</t>
  </si>
  <si>
    <t>Værn (BYG)</t>
  </si>
  <si>
    <t>Railing (BLDG)</t>
  </si>
  <si>
    <t>Inventar (BYG)</t>
  </si>
  <si>
    <t>Furniture and fittings (BLDG)</t>
  </si>
  <si>
    <t>Rum (BYG)</t>
  </si>
  <si>
    <t>Spaces (BLDG)</t>
  </si>
  <si>
    <t>El-føringsveje (BYG)</t>
  </si>
  <si>
    <t>Electrical routing (BLDG)</t>
  </si>
  <si>
    <t>Ventilationsføringsveje (BYG)</t>
  </si>
  <si>
    <t>Ventilation routing (BLDG)</t>
  </si>
  <si>
    <t>Ventilationskomponenter (BYG)</t>
  </si>
  <si>
    <t>Ventilation components (BLDG)</t>
  </si>
  <si>
    <t>VVS føringsveje (BYG)</t>
  </si>
  <si>
    <t>Heating and sanitation routing (BLDG)</t>
  </si>
  <si>
    <t>VVS komponenter (BYG)</t>
  </si>
  <si>
    <t>Heating and sanitation components (BLDG)</t>
  </si>
  <si>
    <t>Reces- og Hulobjekter [BYG]</t>
  </si>
  <si>
    <t>Recesses and Openings (BLDG)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</si>
</sst>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8" x14ac:knownFonts="1">
    <font>
      <sz val="11"/>
      <color theme="1"/>
      <name val="Calibri"/>
      <family val="2"/>
      <scheme val="minor"/>
    </font>
    <font>
      <sz val="11"/>
      <color rgb="FF006100"/>
      <name val="Calibri"/>
      <family val="2"/>
      <scheme val="minor"/>
    </font>
    <font>
      <sz val="11"/>
      <name val="Calibri"/>
      <family val="2"/>
      <scheme val="minor"/>
    </font>
    <font>
      <b/>
      <sz val="11"/>
      <color theme="1"/>
      <name val="Calibri"/>
      <family val="2"/>
      <scheme val="minor"/>
    </font>
    <font>
      <u/>
      <sz val="11"/>
      <color theme="10"/>
      <name val="Calibri"/>
      <family val="2"/>
    </font>
    <font>
      <sz val="11"/>
      <color rgb="FF000000"/>
      <name val="Calibri"/>
      <family val="2"/>
    </font>
    <font>
      <i/>
      <sz val="9"/>
      <name val="Calibri"/>
      <family val="2"/>
      <scheme val="minor"/>
    </font>
    <font>
      <sz val="9"/>
      <color theme="1"/>
      <name val="Calibri"/>
      <family val="2"/>
      <scheme val="minor"/>
    </font>
    <font>
      <sz val="9"/>
      <name val="Calibri"/>
      <family val="2"/>
      <scheme val="minor"/>
    </font>
    <font>
      <sz val="9"/>
      <color indexed="81"/>
      <name val="Tahoma"/>
      <family val="2"/>
    </font>
    <font>
      <b/>
      <sz val="9"/>
      <name val="Calibri"/>
      <family val="2"/>
      <scheme val="minor"/>
    </font>
    <font>
      <sz val="8"/>
      <name val="Calibri"/>
      <family val="2"/>
      <scheme val="minor"/>
    </font>
    <font>
      <vertAlign val="superscript"/>
      <sz val="9"/>
      <name val="Calibri"/>
      <family val="2"/>
      <scheme val="minor"/>
    </font>
    <font>
      <sz val="12"/>
      <name val="Calibri"/>
      <family val="2"/>
      <scheme val="minor"/>
    </font>
    <font>
      <sz val="11"/>
      <color theme="6"/>
      <name val="Calibri"/>
      <family val="2"/>
      <scheme val="minor"/>
    </font>
    <font>
      <b/>
      <sz val="20"/>
      <color theme="1"/>
      <name val="Calibri"/>
      <family val="2"/>
      <scheme val="minor"/>
    </font>
    <font>
      <b/>
      <sz val="11"/>
      <color theme="0"/>
      <name val="Calibri"/>
      <family val="2"/>
      <scheme val="minor"/>
    </font>
    <font>
      <vertAlign val="superscript"/>
      <sz val="9"/>
      <color theme="1"/>
      <name val="Calibri"/>
      <family val="2"/>
      <scheme val="minor"/>
    </font>
    <font>
      <b/>
      <sz val="9"/>
      <color theme="1"/>
      <name val="Calibri"/>
      <family val="2"/>
      <scheme val="minor"/>
    </font>
    <font>
      <sz val="9"/>
      <color theme="0" tint="-0.499984740745262"/>
      <name val="Calibri"/>
      <family val="2"/>
      <scheme val="minor"/>
    </font>
    <font>
      <sz val="10"/>
      <color theme="1"/>
      <name val="Calibri"/>
      <family val="2"/>
      <scheme val="minor"/>
    </font>
    <font>
      <b/>
      <vertAlign val="superscript"/>
      <sz val="10"/>
      <name val="Calibri"/>
      <family val="2"/>
      <scheme val="minor"/>
    </font>
    <font>
      <b/>
      <sz val="14"/>
      <color theme="1"/>
      <name val="Calibri"/>
      <family val="2"/>
      <scheme val="minor"/>
    </font>
    <font>
      <i/>
      <sz val="11"/>
      <color theme="1"/>
      <name val="Calibri"/>
      <family val="2"/>
      <scheme val="minor"/>
    </font>
    <font>
      <b/>
      <i/>
      <sz val="12"/>
      <color theme="1"/>
      <name val="Calibri"/>
      <family val="2"/>
      <scheme val="minor"/>
    </font>
    <font>
      <b/>
      <sz val="18"/>
      <color theme="4" tint="-0.249977111117893"/>
      <name val="Calibri"/>
      <family val="2"/>
      <scheme val="minor"/>
    </font>
    <font>
      <b/>
      <sz val="12"/>
      <color rgb="FF000000"/>
      <name val="Calibri"/>
      <family val="2"/>
    </font>
    <font>
      <b/>
      <sz val="11"/>
      <color rgb="FF000000"/>
      <name val="Calibri"/>
      <family val="2"/>
    </font>
  </fonts>
  <fills count="14">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F7858D"/>
        <bgColor indexed="64"/>
      </patternFill>
    </fill>
    <fill>
      <patternFill patternType="solid">
        <fgColor rgb="FFDA9694"/>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39997558519241921"/>
        <bgColor indexed="64"/>
      </patternFill>
    </fill>
  </fills>
  <borders count="61">
    <border>
      <left/>
      <right/>
      <top/>
      <bottom/>
      <diagonal/>
    </border>
    <border>
      <left/>
      <right style="medium">
        <color auto="1"/>
      </right>
      <top/>
      <bottom/>
      <diagonal/>
    </border>
    <border>
      <left style="medium">
        <color auto="1"/>
      </left>
      <right style="thin">
        <color auto="1"/>
      </right>
      <top style="hair">
        <color auto="1"/>
      </top>
      <bottom style="hair">
        <color auto="1"/>
      </bottom>
      <diagonal/>
    </border>
    <border>
      <left style="medium">
        <color auto="1"/>
      </left>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
        <color auto="1"/>
      </left>
      <right style="thin">
        <color auto="1"/>
      </right>
      <top style="hair">
        <color auto="1"/>
      </top>
      <bottom/>
      <diagonal/>
    </border>
    <border>
      <left/>
      <right style="medium">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top style="hair">
        <color auto="1"/>
      </top>
      <bottom style="hair">
        <color auto="1"/>
      </bottom>
      <diagonal/>
    </border>
    <border>
      <left style="hair">
        <color auto="1"/>
      </left>
      <right style="medium">
        <color auto="1"/>
      </right>
      <top style="hair">
        <color auto="1"/>
      </top>
      <bottom/>
      <diagonal/>
    </border>
    <border>
      <left/>
      <right style="medium">
        <color auto="1"/>
      </right>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medium">
        <color auto="1"/>
      </left>
      <right style="medium">
        <color auto="1"/>
      </right>
      <top style="hair">
        <color auto="1"/>
      </top>
      <bottom style="hair">
        <color auto="1"/>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auto="1"/>
      </left>
      <right style="medium">
        <color auto="1"/>
      </right>
      <top style="hair">
        <color auto="1"/>
      </top>
      <bottom style="hair">
        <color auto="1"/>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hair">
        <color auto="1"/>
      </top>
      <bottom style="hair">
        <color auto="1"/>
      </bottom>
      <diagonal/>
    </border>
    <border>
      <left style="medium">
        <color auto="1"/>
      </left>
      <right/>
      <top style="hair">
        <color auto="1"/>
      </top>
      <bottom/>
      <diagonal/>
    </border>
    <border>
      <left/>
      <right style="thin">
        <color theme="0"/>
      </right>
      <top/>
      <bottom/>
      <diagonal/>
    </border>
    <border>
      <left/>
      <right style="hair">
        <color theme="0"/>
      </right>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top/>
      <bottom style="thin">
        <color theme="0"/>
      </bottom>
      <diagonal/>
    </border>
    <border>
      <left style="thin">
        <color theme="0"/>
      </left>
      <right style="thin">
        <color theme="0"/>
      </right>
      <top style="thin">
        <color theme="0"/>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auto="1"/>
      </left>
      <right style="medium">
        <color auto="1"/>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
      <left style="medium">
        <color auto="1"/>
      </left>
      <right style="medium">
        <color auto="1"/>
      </right>
      <top/>
      <bottom style="medium">
        <color indexed="64"/>
      </bottom>
      <diagonal/>
    </border>
    <border>
      <left style="thin">
        <color theme="0"/>
      </left>
      <right/>
      <top style="thin">
        <color theme="0"/>
      </top>
      <bottom style="thin">
        <color theme="0"/>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style="medium">
        <color auto="1"/>
      </right>
      <top style="thin">
        <color auto="1"/>
      </top>
      <bottom/>
      <diagonal/>
    </border>
    <border>
      <left style="hair">
        <color indexed="64"/>
      </left>
      <right style="hair">
        <color indexed="64"/>
      </right>
      <top/>
      <bottom/>
      <diagonal/>
    </border>
    <border>
      <left style="thin">
        <color theme="0"/>
      </left>
      <right style="thin">
        <color theme="0"/>
      </right>
      <top/>
      <bottom/>
      <diagonal/>
    </border>
    <border>
      <left style="thin">
        <color auto="1"/>
      </left>
      <right/>
      <top/>
      <bottom/>
      <diagonal/>
    </border>
    <border>
      <left style="hair">
        <color auto="1"/>
      </left>
      <right style="medium">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bottom/>
      <diagonal/>
    </border>
    <border>
      <left style="thin">
        <color auto="1"/>
      </left>
      <right style="medium">
        <color auto="1"/>
      </right>
      <top/>
      <bottom style="medium">
        <color indexed="64"/>
      </bottom>
      <diagonal/>
    </border>
    <border>
      <left/>
      <right style="hair">
        <color auto="1"/>
      </right>
      <top style="hair">
        <color auto="1"/>
      </top>
      <bottom style="hair">
        <color auto="1"/>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0" fontId="5" fillId="0" borderId="0"/>
    <xf numFmtId="0" fontId="20" fillId="0" borderId="0"/>
  </cellStyleXfs>
  <cellXfs count="169">
    <xf numFmtId="0" fontId="0" fillId="0" borderId="0" xfId="0"/>
    <xf numFmtId="0" fontId="0" fillId="4" borderId="0" xfId="0" applyFill="1"/>
    <xf numFmtId="0" fontId="0" fillId="0" borderId="0" xfId="0" applyAlignment="1">
      <alignment horizontal="center"/>
    </xf>
    <xf numFmtId="0" fontId="18" fillId="4" borderId="0" xfId="0" applyFont="1" applyFill="1" applyAlignment="1">
      <alignment horizontal="center" vertical="center"/>
    </xf>
    <xf numFmtId="0" fontId="7" fillId="0" borderId="21" xfId="0" applyFont="1" applyBorder="1" applyAlignment="1">
      <alignment horizontal="left" vertical="center"/>
    </xf>
    <xf numFmtId="0" fontId="7" fillId="0" borderId="21" xfId="0" applyFont="1" applyBorder="1" applyAlignment="1">
      <alignment horizontal="right" vertical="center"/>
    </xf>
    <xf numFmtId="0" fontId="7" fillId="0" borderId="0" xfId="0" applyFont="1"/>
    <xf numFmtId="0" fontId="7" fillId="0" borderId="0" xfId="0" applyFont="1" applyAlignment="1">
      <alignment horizontal="center"/>
    </xf>
    <xf numFmtId="0" fontId="7" fillId="3" borderId="35" xfId="0" applyFont="1" applyFill="1" applyBorder="1" applyAlignment="1">
      <alignment horizontal="left" vertical="center"/>
    </xf>
    <xf numFmtId="0" fontId="7" fillId="0" borderId="44" xfId="0" applyFont="1" applyBorder="1" applyAlignment="1">
      <alignment horizontal="left" vertical="center"/>
    </xf>
    <xf numFmtId="0" fontId="19" fillId="0" borderId="0" xfId="0" applyFont="1"/>
    <xf numFmtId="0" fontId="7" fillId="4" borderId="0" xfId="0" applyFont="1" applyFill="1" applyAlignment="1">
      <alignment vertical="center"/>
    </xf>
    <xf numFmtId="0" fontId="19" fillId="0" borderId="0" xfId="0" applyFont="1" applyAlignment="1">
      <alignment horizontal="center"/>
    </xf>
    <xf numFmtId="0" fontId="7" fillId="0" borderId="0" xfId="0" applyFont="1" applyAlignment="1">
      <alignment vertical="center"/>
    </xf>
    <xf numFmtId="0" fontId="7" fillId="0" borderId="35" xfId="0" applyFont="1" applyBorder="1" applyAlignment="1">
      <alignment horizontal="left" vertical="center"/>
    </xf>
    <xf numFmtId="0" fontId="7" fillId="0" borderId="49" xfId="0" applyFont="1" applyBorder="1" applyAlignment="1">
      <alignment horizontal="left" vertical="center"/>
    </xf>
    <xf numFmtId="0" fontId="14" fillId="0" borderId="0" xfId="0" applyFont="1" applyAlignment="1">
      <alignment horizontal="center"/>
    </xf>
    <xf numFmtId="0" fontId="6" fillId="3" borderId="50" xfId="0" applyFont="1" applyFill="1" applyBorder="1" applyAlignment="1">
      <alignment vertical="center"/>
    </xf>
    <xf numFmtId="0" fontId="8" fillId="3" borderId="51" xfId="0" applyFont="1" applyFill="1" applyBorder="1" applyAlignment="1">
      <alignment vertical="center"/>
    </xf>
    <xf numFmtId="1" fontId="7" fillId="0" borderId="52" xfId="0" applyNumberFormat="1" applyFont="1" applyBorder="1" applyAlignment="1">
      <alignment horizontal="center" vertical="center"/>
    </xf>
    <xf numFmtId="1" fontId="7" fillId="0" borderId="1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53" xfId="0" applyNumberFormat="1" applyFont="1" applyBorder="1" applyAlignment="1">
      <alignment horizontal="center" vertical="center"/>
    </xf>
    <xf numFmtId="0" fontId="6" fillId="3" borderId="18" xfId="0" applyFont="1" applyFill="1" applyBorder="1" applyAlignment="1">
      <alignment vertical="center"/>
    </xf>
    <xf numFmtId="0" fontId="8" fillId="3" borderId="9" xfId="0" applyFont="1" applyFill="1" applyBorder="1" applyAlignment="1">
      <alignment vertical="center"/>
    </xf>
    <xf numFmtId="1" fontId="7" fillId="0" borderId="22" xfId="0" applyNumberFormat="1" applyFont="1" applyBorder="1" applyAlignment="1">
      <alignment horizontal="center" vertical="center"/>
    </xf>
    <xf numFmtId="1" fontId="7" fillId="0" borderId="7"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10" fillId="3" borderId="17" xfId="0" applyFont="1" applyFill="1" applyBorder="1" applyAlignment="1">
      <alignment vertical="center"/>
    </xf>
    <xf numFmtId="0" fontId="8" fillId="3" borderId="8" xfId="0" applyFont="1" applyFill="1" applyBorder="1" applyAlignment="1">
      <alignment vertical="center" wrapText="1"/>
    </xf>
    <xf numFmtId="0" fontId="8" fillId="0" borderId="11" xfId="0" applyFont="1" applyBorder="1" applyAlignment="1">
      <alignment vertical="center" wrapText="1"/>
    </xf>
    <xf numFmtId="49" fontId="7" fillId="0" borderId="2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17" fillId="0" borderId="25" xfId="0" applyNumberFormat="1" applyFont="1" applyBorder="1" applyAlignment="1">
      <alignment horizontal="center" vertical="center"/>
    </xf>
    <xf numFmtId="0" fontId="8" fillId="3" borderId="16" xfId="0" applyFont="1" applyFill="1" applyBorder="1" applyAlignment="1">
      <alignment vertical="center" wrapText="1"/>
    </xf>
    <xf numFmtId="0" fontId="8" fillId="0" borderId="5" xfId="0" applyFont="1" applyBorder="1" applyAlignment="1">
      <alignment vertical="center" wrapText="1"/>
    </xf>
    <xf numFmtId="0" fontId="8" fillId="0" borderId="8" xfId="0" applyFont="1" applyBorder="1" applyAlignment="1">
      <alignment vertical="center" wrapText="1"/>
    </xf>
    <xf numFmtId="0" fontId="8" fillId="3" borderId="17" xfId="0" applyFont="1" applyFill="1" applyBorder="1" applyAlignment="1">
      <alignment vertical="center" wrapText="1"/>
    </xf>
    <xf numFmtId="0" fontId="10" fillId="3" borderId="15" xfId="0" applyFont="1" applyFill="1" applyBorder="1" applyAlignment="1">
      <alignment vertical="center" wrapText="1"/>
    </xf>
    <xf numFmtId="0" fontId="8" fillId="5" borderId="14" xfId="0" applyFont="1" applyFill="1" applyBorder="1" applyAlignment="1">
      <alignment horizontal="left" vertical="center" wrapText="1"/>
    </xf>
    <xf numFmtId="1" fontId="7" fillId="5" borderId="22" xfId="0" applyNumberFormat="1" applyFont="1" applyFill="1" applyBorder="1" applyAlignment="1">
      <alignment horizontal="center" vertical="center"/>
    </xf>
    <xf numFmtId="1" fontId="7" fillId="5" borderId="7" xfId="0" applyNumberFormat="1" applyFont="1" applyFill="1" applyBorder="1" applyAlignment="1">
      <alignment horizontal="center" vertical="center"/>
    </xf>
    <xf numFmtId="1" fontId="7" fillId="5" borderId="19" xfId="0" applyNumberFormat="1" applyFont="1" applyFill="1" applyBorder="1" applyAlignment="1">
      <alignment horizontal="center" vertical="center"/>
    </xf>
    <xf numFmtId="49" fontId="7" fillId="5" borderId="25" xfId="0" applyNumberFormat="1" applyFont="1" applyFill="1" applyBorder="1" applyAlignment="1">
      <alignment horizontal="center" vertical="center"/>
    </xf>
    <xf numFmtId="49" fontId="7" fillId="5" borderId="2" xfId="0" applyNumberFormat="1" applyFont="1" applyFill="1" applyBorder="1" applyAlignment="1">
      <alignment horizontal="center" vertical="center"/>
    </xf>
    <xf numFmtId="1" fontId="0" fillId="5" borderId="22" xfId="0" applyNumberFormat="1" applyFill="1" applyBorder="1" applyAlignment="1">
      <alignment horizontal="center" vertical="center"/>
    </xf>
    <xf numFmtId="1" fontId="0" fillId="5" borderId="7" xfId="0" applyNumberFormat="1" applyFill="1" applyBorder="1" applyAlignment="1">
      <alignment horizontal="center" vertical="center"/>
    </xf>
    <xf numFmtId="1" fontId="0" fillId="5" borderId="19" xfId="0" applyNumberFormat="1" applyFill="1" applyBorder="1" applyAlignment="1">
      <alignment horizontal="center" vertical="center"/>
    </xf>
    <xf numFmtId="49" fontId="0" fillId="5" borderId="19" xfId="0" applyNumberFormat="1" applyFill="1" applyBorder="1" applyAlignment="1">
      <alignment horizontal="center" vertical="center"/>
    </xf>
    <xf numFmtId="49" fontId="0" fillId="5" borderId="2" xfId="0" applyNumberFormat="1" applyFill="1" applyBorder="1" applyAlignment="1">
      <alignment horizontal="center" vertical="center"/>
    </xf>
    <xf numFmtId="0" fontId="2" fillId="0" borderId="0" xfId="0" applyFont="1" applyAlignment="1">
      <alignment horizontal="left" vertical="center"/>
    </xf>
    <xf numFmtId="0" fontId="0" fillId="0" borderId="0" xfId="0" applyAlignment="1">
      <alignment vertical="center"/>
    </xf>
    <xf numFmtId="0" fontId="2" fillId="0" borderId="0" xfId="0" applyFont="1" applyAlignment="1">
      <alignment vertical="center"/>
    </xf>
    <xf numFmtId="0" fontId="2" fillId="0" borderId="0" xfId="0" applyFont="1"/>
    <xf numFmtId="1" fontId="0" fillId="0" borderId="23" xfId="0" applyNumberFormat="1" applyBorder="1" applyAlignment="1">
      <alignment horizontal="center" vertical="center"/>
    </xf>
    <xf numFmtId="1" fontId="0" fillId="0" borderId="1" xfId="0" applyNumberFormat="1" applyBorder="1" applyAlignment="1">
      <alignment horizontal="center" vertical="center"/>
    </xf>
    <xf numFmtId="1" fontId="0" fillId="0" borderId="24" xfId="0" applyNumberFormat="1" applyBorder="1" applyAlignment="1">
      <alignment horizontal="center" vertical="center"/>
    </xf>
    <xf numFmtId="0" fontId="0" fillId="0" borderId="3" xfId="0" applyBorder="1" applyAlignment="1">
      <alignment horizontal="center" vertical="center"/>
    </xf>
    <xf numFmtId="0" fontId="18" fillId="3" borderId="0" xfId="0" applyFont="1" applyFill="1" applyAlignment="1">
      <alignment horizontal="left" vertical="center" wrapText="1"/>
    </xf>
    <xf numFmtId="0" fontId="0" fillId="4" borderId="0" xfId="0" applyFill="1" applyAlignment="1">
      <alignment vertical="center"/>
    </xf>
    <xf numFmtId="0" fontId="8" fillId="3" borderId="5" xfId="0" applyFont="1" applyFill="1" applyBorder="1" applyAlignment="1">
      <alignment vertical="center" wrapText="1"/>
    </xf>
    <xf numFmtId="0" fontId="8" fillId="3" borderId="5"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48" xfId="0" applyFont="1" applyFill="1" applyBorder="1" applyAlignment="1">
      <alignment horizontal="left" vertical="center" wrapText="1"/>
    </xf>
    <xf numFmtId="0" fontId="8" fillId="3" borderId="4" xfId="0" applyFont="1" applyFill="1" applyBorder="1" applyAlignment="1">
      <alignment vertical="center" wrapText="1"/>
    </xf>
    <xf numFmtId="0" fontId="8" fillId="3" borderId="55" xfId="0" applyFont="1" applyFill="1" applyBorder="1" applyAlignment="1">
      <alignment horizontal="left" vertical="center" wrapText="1"/>
    </xf>
    <xf numFmtId="0" fontId="0" fillId="0" borderId="0" xfId="0" applyAlignment="1">
      <alignment wrapText="1"/>
    </xf>
    <xf numFmtId="0" fontId="6" fillId="0" borderId="48" xfId="0" applyFont="1" applyBorder="1" applyAlignment="1">
      <alignment horizontal="right" vertical="center" indent="1"/>
    </xf>
    <xf numFmtId="0" fontId="6" fillId="0" borderId="4" xfId="0" applyFont="1" applyBorder="1" applyAlignment="1">
      <alignment horizontal="right" vertical="center" indent="1"/>
    </xf>
    <xf numFmtId="0" fontId="6" fillId="3" borderId="8" xfId="0" applyFont="1" applyFill="1" applyBorder="1" applyAlignment="1">
      <alignment horizontal="right" vertical="center" indent="1"/>
    </xf>
    <xf numFmtId="0" fontId="8" fillId="3" borderId="8" xfId="0" applyFont="1" applyFill="1" applyBorder="1" applyAlignment="1">
      <alignment horizontal="right" vertical="center" indent="1"/>
    </xf>
    <xf numFmtId="0" fontId="16" fillId="8" borderId="0" xfId="0" applyFont="1" applyFill="1" applyAlignment="1" applyProtection="1">
      <alignment horizontal="center"/>
      <protection locked="0"/>
    </xf>
    <xf numFmtId="0" fontId="0" fillId="7" borderId="0" xfId="0" applyFill="1" applyAlignment="1">
      <alignment horizontal="center"/>
    </xf>
    <xf numFmtId="0" fontId="16" fillId="6" borderId="0" xfId="0" applyFont="1" applyFill="1" applyAlignment="1" applyProtection="1">
      <alignment horizontal="center"/>
      <protection locked="0"/>
    </xf>
    <xf numFmtId="0" fontId="0" fillId="4" borderId="0" xfId="0" applyFill="1" applyAlignment="1">
      <alignment horizontal="center"/>
    </xf>
    <xf numFmtId="0" fontId="2" fillId="4" borderId="0" xfId="0" applyFont="1" applyFill="1" applyAlignment="1" applyProtection="1">
      <alignment horizontal="center"/>
      <protection locked="0"/>
    </xf>
    <xf numFmtId="0" fontId="10" fillId="9" borderId="36" xfId="0" applyFont="1" applyFill="1" applyBorder="1" applyAlignment="1">
      <alignment horizontal="center" wrapText="1"/>
    </xf>
    <xf numFmtId="0" fontId="10" fillId="9" borderId="37" xfId="0" applyFont="1" applyFill="1" applyBorder="1" applyAlignment="1">
      <alignment horizontal="center" wrapText="1"/>
    </xf>
    <xf numFmtId="0" fontId="10" fillId="9" borderId="39" xfId="1" applyFont="1" applyFill="1" applyBorder="1" applyAlignment="1" applyProtection="1">
      <alignment horizontal="center" wrapText="1"/>
    </xf>
    <xf numFmtId="0" fontId="6" fillId="9" borderId="3" xfId="0" applyFont="1" applyFill="1" applyBorder="1" applyAlignment="1">
      <alignment horizontal="center" vertical="top" wrapText="1"/>
    </xf>
    <xf numFmtId="0" fontId="6" fillId="9" borderId="0" xfId="0" applyFont="1" applyFill="1" applyAlignment="1">
      <alignment horizontal="center" vertical="top" wrapText="1"/>
    </xf>
    <xf numFmtId="0" fontId="6" fillId="9" borderId="0" xfId="1" applyFont="1" applyFill="1" applyBorder="1" applyAlignment="1" applyProtection="1">
      <alignment horizontal="center" vertical="top" wrapText="1"/>
    </xf>
    <xf numFmtId="0" fontId="6" fillId="9" borderId="1" xfId="1" applyFont="1" applyFill="1" applyBorder="1" applyAlignment="1" applyProtection="1">
      <alignment horizontal="center" vertical="top" wrapText="1"/>
    </xf>
    <xf numFmtId="0" fontId="10" fillId="9" borderId="0" xfId="1" applyFont="1" applyFill="1" applyBorder="1" applyAlignment="1" applyProtection="1">
      <alignment horizontal="center" vertical="top" wrapText="1"/>
    </xf>
    <xf numFmtId="0" fontId="8" fillId="9" borderId="0" xfId="1" applyFont="1" applyFill="1" applyBorder="1" applyAlignment="1" applyProtection="1">
      <alignment horizontal="center" vertical="top" wrapText="1"/>
    </xf>
    <xf numFmtId="0" fontId="10" fillId="9" borderId="1" xfId="1" applyFont="1" applyFill="1" applyBorder="1" applyAlignment="1" applyProtection="1">
      <alignment horizontal="center" vertical="top" wrapText="1"/>
    </xf>
    <xf numFmtId="0" fontId="6" fillId="9" borderId="24" xfId="1" applyFont="1" applyFill="1" applyBorder="1" applyAlignment="1" applyProtection="1">
      <alignment horizontal="center" vertical="top" wrapText="1"/>
    </xf>
    <xf numFmtId="0" fontId="10" fillId="9" borderId="3" xfId="0" applyFont="1" applyFill="1" applyBorder="1" applyAlignment="1">
      <alignment horizontal="center" vertical="top" wrapText="1"/>
    </xf>
    <xf numFmtId="0" fontId="10" fillId="9" borderId="0" xfId="0" applyFont="1" applyFill="1" applyAlignment="1">
      <alignment horizontal="center" vertical="top" wrapText="1"/>
    </xf>
    <xf numFmtId="0" fontId="10" fillId="9" borderId="45" xfId="1" applyFont="1" applyFill="1" applyBorder="1" applyAlignment="1" applyProtection="1">
      <alignment horizontal="center" wrapText="1"/>
    </xf>
    <xf numFmtId="0" fontId="10" fillId="9" borderId="46" xfId="1" applyFont="1" applyFill="1" applyBorder="1" applyAlignment="1" applyProtection="1">
      <alignment horizontal="center" wrapText="1"/>
    </xf>
    <xf numFmtId="0" fontId="10" fillId="9" borderId="47" xfId="1" applyFont="1" applyFill="1" applyBorder="1" applyAlignment="1" applyProtection="1">
      <alignment horizontal="center" wrapText="1"/>
    </xf>
    <xf numFmtId="0" fontId="10" fillId="9" borderId="24" xfId="1" applyFont="1" applyFill="1" applyBorder="1" applyAlignment="1" applyProtection="1">
      <alignment vertical="top" wrapText="1"/>
    </xf>
    <xf numFmtId="0" fontId="10" fillId="9" borderId="40" xfId="0" applyFont="1" applyFill="1" applyBorder="1" applyAlignment="1">
      <alignment horizontal="center" vertical="top" wrapText="1"/>
    </xf>
    <xf numFmtId="0" fontId="10" fillId="9" borderId="41" xfId="0" applyFont="1" applyFill="1" applyBorder="1" applyAlignment="1">
      <alignment horizontal="center" vertical="top" wrapText="1"/>
    </xf>
    <xf numFmtId="0" fontId="10" fillId="9" borderId="41" xfId="1" applyFont="1" applyFill="1" applyBorder="1" applyAlignment="1" applyProtection="1">
      <alignment horizontal="center" vertical="top" wrapText="1"/>
    </xf>
    <xf numFmtId="0" fontId="10" fillId="9" borderId="42" xfId="1" applyFont="1" applyFill="1" applyBorder="1" applyAlignment="1" applyProtection="1">
      <alignment horizontal="center" vertical="top" wrapText="1"/>
    </xf>
    <xf numFmtId="0" fontId="6" fillId="9" borderId="54" xfId="1" applyFont="1" applyFill="1" applyBorder="1" applyAlignment="1" applyProtection="1">
      <alignment horizontal="center" vertical="top" wrapText="1"/>
    </xf>
    <xf numFmtId="0" fontId="6" fillId="9" borderId="42" xfId="1" applyFont="1" applyFill="1" applyBorder="1" applyAlignment="1" applyProtection="1">
      <alignment horizontal="center" vertical="top" wrapText="1"/>
    </xf>
    <xf numFmtId="0" fontId="6" fillId="9" borderId="43" xfId="1" applyFont="1" applyFill="1" applyBorder="1" applyAlignment="1" applyProtection="1">
      <alignment horizontal="center" vertical="top" wrapText="1"/>
    </xf>
    <xf numFmtId="0" fontId="10" fillId="9" borderId="40" xfId="1" applyFont="1" applyFill="1" applyBorder="1" applyAlignment="1" applyProtection="1">
      <alignment vertical="top" wrapText="1"/>
    </xf>
    <xf numFmtId="0" fontId="10" fillId="9" borderId="43" xfId="1" applyFont="1" applyFill="1" applyBorder="1" applyAlignment="1" applyProtection="1">
      <alignment vertical="top" wrapText="1"/>
    </xf>
    <xf numFmtId="0" fontId="2" fillId="0" borderId="0" xfId="0" applyFont="1" applyAlignment="1" applyProtection="1">
      <alignment horizontal="center"/>
      <protection locked="0"/>
    </xf>
    <xf numFmtId="0" fontId="3" fillId="0" borderId="59" xfId="0" applyFont="1" applyBorder="1" applyAlignment="1">
      <alignment horizontal="center"/>
    </xf>
    <xf numFmtId="0" fontId="3" fillId="0" borderId="60" xfId="0" applyFont="1" applyBorder="1"/>
    <xf numFmtId="164" fontId="0" fillId="0" borderId="57" xfId="0" applyNumberFormat="1" applyBorder="1" applyAlignment="1">
      <alignment horizontal="center"/>
    </xf>
    <xf numFmtId="0" fontId="0" fillId="0" borderId="21" xfId="0" applyBorder="1" applyAlignment="1">
      <alignment horizontal="center"/>
    </xf>
    <xf numFmtId="0" fontId="0" fillId="0" borderId="44" xfId="0" applyBorder="1" applyAlignment="1">
      <alignment wrapText="1"/>
    </xf>
    <xf numFmtId="0" fontId="3" fillId="0" borderId="58" xfId="0" applyFont="1" applyBorder="1" applyAlignment="1">
      <alignment horizontal="center"/>
    </xf>
    <xf numFmtId="0" fontId="3" fillId="0" borderId="20" xfId="0" applyFont="1" applyBorder="1" applyAlignment="1">
      <alignment horizontal="left"/>
    </xf>
    <xf numFmtId="0" fontId="3" fillId="0" borderId="56" xfId="0" applyFont="1" applyBorder="1" applyAlignment="1">
      <alignment horizontal="left"/>
    </xf>
    <xf numFmtId="0" fontId="3" fillId="0" borderId="34" xfId="0" applyFont="1" applyBorder="1" applyAlignment="1">
      <alignment horizontal="left"/>
    </xf>
    <xf numFmtId="0" fontId="3" fillId="0" borderId="57" xfId="0" applyFont="1" applyBorder="1" applyAlignment="1">
      <alignment horizontal="left"/>
    </xf>
    <xf numFmtId="0" fontId="3" fillId="0" borderId="21" xfId="0" applyFont="1" applyBorder="1" applyAlignment="1">
      <alignment horizontal="left"/>
    </xf>
    <xf numFmtId="0" fontId="3" fillId="0" borderId="44" xfId="0" applyFont="1" applyBorder="1" applyAlignment="1">
      <alignment horizontal="left"/>
    </xf>
    <xf numFmtId="0" fontId="0" fillId="0" borderId="0" xfId="0" applyAlignment="1">
      <alignment vertical="top" wrapText="1"/>
    </xf>
    <xf numFmtId="0" fontId="22" fillId="0" borderId="0" xfId="0" applyFont="1" applyAlignment="1">
      <alignment vertical="top"/>
    </xf>
    <xf numFmtId="0" fontId="24" fillId="0" borderId="0" xfId="0" applyFont="1" applyAlignment="1">
      <alignment vertical="top"/>
    </xf>
    <xf numFmtId="0" fontId="0" fillId="0" borderId="0" xfId="0" applyAlignment="1">
      <alignment vertical="top"/>
    </xf>
    <xf numFmtId="0" fontId="25" fillId="0" borderId="0" xfId="0" applyFont="1" applyAlignment="1">
      <alignment horizontal="center" vertical="top"/>
    </xf>
    <xf numFmtId="0" fontId="10" fillId="9" borderId="38" xfId="1" applyFont="1" applyFill="1" applyBorder="1" applyAlignment="1" applyProtection="1">
      <alignment horizontal="center" wrapText="1"/>
    </xf>
    <xf numFmtId="0" fontId="8" fillId="0" borderId="4" xfId="0" applyFont="1" applyBorder="1" applyAlignment="1">
      <alignment vertical="center" wrapText="1"/>
    </xf>
    <xf numFmtId="0" fontId="8" fillId="0" borderId="11" xfId="0" applyFont="1" applyBorder="1" applyAlignment="1">
      <alignment vertical="center" shrinkToFit="1"/>
    </xf>
    <xf numFmtId="0" fontId="2" fillId="4" borderId="0" xfId="0" applyFont="1" applyFill="1"/>
    <xf numFmtId="0" fontId="2" fillId="4" borderId="0" xfId="0" applyFont="1" applyFill="1" applyAlignment="1">
      <alignment wrapText="1"/>
    </xf>
    <xf numFmtId="0" fontId="10" fillId="3" borderId="0" xfId="0" applyFont="1" applyFill="1" applyAlignment="1">
      <alignment vertical="center" wrapText="1"/>
    </xf>
    <xf numFmtId="0" fontId="8" fillId="0" borderId="21" xfId="0" applyFont="1" applyBorder="1" applyAlignment="1">
      <alignment horizontal="left" vertical="center"/>
    </xf>
    <xf numFmtId="0" fontId="8" fillId="0" borderId="21" xfId="0" applyFont="1" applyBorder="1" applyAlignment="1">
      <alignment horizontal="left" vertical="center" wrapText="1"/>
    </xf>
    <xf numFmtId="0" fontId="8" fillId="3" borderId="0" xfId="0" applyFont="1" applyFill="1" applyAlignment="1">
      <alignment vertical="center"/>
    </xf>
    <xf numFmtId="14" fontId="10" fillId="3" borderId="0" xfId="0" applyNumberFormat="1" applyFont="1" applyFill="1" applyAlignment="1">
      <alignment vertical="center" wrapText="1"/>
    </xf>
    <xf numFmtId="0" fontId="8" fillId="0" borderId="35" xfId="0" applyFont="1" applyBorder="1" applyAlignment="1">
      <alignment horizontal="left" vertical="center" wrapText="1"/>
    </xf>
    <xf numFmtId="0" fontId="8" fillId="0" borderId="35" xfId="0" applyFont="1" applyBorder="1" applyAlignment="1">
      <alignment horizontal="left" vertical="center"/>
    </xf>
    <xf numFmtId="0" fontId="8" fillId="0" borderId="7" xfId="0" applyFont="1" applyBorder="1" applyAlignment="1" applyProtection="1">
      <alignment vertical="top"/>
      <protection locked="0"/>
    </xf>
    <xf numFmtId="0" fontId="2" fillId="0" borderId="0" xfId="0" applyFont="1" applyAlignment="1">
      <alignment vertical="center" wrapText="1"/>
    </xf>
    <xf numFmtId="0" fontId="2" fillId="0" borderId="0" xfId="0" applyFont="1" applyAlignment="1">
      <alignment wrapText="1"/>
    </xf>
    <xf numFmtId="0" fontId="10" fillId="9" borderId="37" xfId="1" applyFont="1" applyFill="1" applyBorder="1" applyAlignment="1" applyProtection="1">
      <alignment horizontal="center" wrapText="1"/>
    </xf>
    <xf numFmtId="0" fontId="10" fillId="3" borderId="28" xfId="0" applyFont="1" applyFill="1" applyBorder="1" applyAlignment="1">
      <alignment vertical="center" wrapText="1"/>
    </xf>
    <xf numFmtId="0" fontId="3" fillId="10" borderId="0" xfId="0" applyFont="1" applyFill="1" applyAlignment="1">
      <alignment horizontal="center"/>
    </xf>
    <xf numFmtId="0" fontId="3" fillId="12" borderId="0" xfId="0" applyFont="1" applyFill="1" applyAlignment="1">
      <alignment horizontal="center"/>
    </xf>
    <xf numFmtId="0" fontId="3" fillId="13" borderId="0" xfId="0" applyFont="1" applyFill="1" applyAlignment="1">
      <alignment horizontal="center"/>
    </xf>
    <xf numFmtId="0" fontId="3" fillId="11" borderId="0" xfId="0" applyFont="1" applyFill="1" applyAlignment="1">
      <alignment horizontal="center"/>
    </xf>
    <xf numFmtId="0" fontId="8" fillId="5" borderId="13"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13" xfId="0" applyFont="1" applyFill="1" applyBorder="1" applyAlignment="1">
      <alignment vertical="center" wrapText="1"/>
    </xf>
    <xf numFmtId="0" fontId="8" fillId="5" borderId="10" xfId="0" applyFont="1" applyFill="1" applyBorder="1" applyAlignment="1">
      <alignment vertical="center" wrapText="1"/>
    </xf>
    <xf numFmtId="0" fontId="8" fillId="5" borderId="7" xfId="0" applyFont="1" applyFill="1" applyBorder="1" applyAlignment="1">
      <alignment vertical="center" wrapText="1"/>
    </xf>
    <xf numFmtId="0" fontId="8" fillId="5" borderId="8" xfId="1" applyFont="1" applyFill="1" applyBorder="1" applyAlignment="1" applyProtection="1">
      <alignment horizontal="left" vertical="center" wrapText="1"/>
    </xf>
    <xf numFmtId="0" fontId="8" fillId="5" borderId="13" xfId="1" applyFont="1" applyFill="1" applyBorder="1" applyAlignment="1" applyProtection="1">
      <alignment horizontal="left" vertical="center" wrapText="1"/>
    </xf>
    <xf numFmtId="0" fontId="8" fillId="5" borderId="9" xfId="1" applyFont="1" applyFill="1" applyBorder="1" applyAlignment="1" applyProtection="1">
      <alignment horizontal="left" vertical="center" wrapText="1"/>
    </xf>
    <xf numFmtId="0" fontId="10" fillId="9" borderId="36" xfId="1" applyFont="1" applyFill="1" applyBorder="1" applyAlignment="1" applyProtection="1">
      <alignment horizontal="center" wrapText="1"/>
    </xf>
    <xf numFmtId="0" fontId="10" fillId="9" borderId="37" xfId="1" applyFont="1" applyFill="1" applyBorder="1" applyAlignment="1" applyProtection="1">
      <alignment horizontal="center" wrapText="1"/>
    </xf>
    <xf numFmtId="0" fontId="10" fillId="9" borderId="38" xfId="1" applyFont="1" applyFill="1" applyBorder="1" applyAlignment="1" applyProtection="1">
      <alignment horizontal="center" wrapText="1"/>
    </xf>
    <xf numFmtId="0" fontId="10" fillId="4" borderId="0" xfId="0" applyFont="1" applyFill="1" applyAlignment="1">
      <alignment horizontal="center" vertical="center" wrapText="1"/>
    </xf>
    <xf numFmtId="0" fontId="10" fillId="4" borderId="1" xfId="0" applyFont="1" applyFill="1" applyBorder="1" applyAlignment="1">
      <alignment horizontal="center" vertical="center" wrapText="1"/>
    </xf>
    <xf numFmtId="0" fontId="18" fillId="3" borderId="0" xfId="0" applyFont="1" applyFill="1" applyAlignment="1">
      <alignment horizontal="left" vertical="center" wrapText="1"/>
    </xf>
    <xf numFmtId="0" fontId="18" fillId="3" borderId="28" xfId="0" applyFont="1" applyFill="1" applyBorder="1" applyAlignment="1">
      <alignment horizontal="left" vertical="center" wrapTex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34" xfId="0" applyFont="1" applyBorder="1" applyAlignment="1">
      <alignment horizontal="center" vertical="center"/>
    </xf>
    <xf numFmtId="0" fontId="15" fillId="0" borderId="29" xfId="0" applyFont="1" applyBorder="1" applyAlignment="1">
      <alignment horizontal="center" vertical="center"/>
    </xf>
    <xf numFmtId="0" fontId="15" fillId="0" borderId="20" xfId="0" applyFont="1" applyBorder="1" applyAlignment="1">
      <alignment horizontal="center" vertical="center"/>
    </xf>
    <xf numFmtId="0" fontId="10" fillId="3" borderId="0" xfId="0" applyFont="1" applyFill="1" applyAlignment="1">
      <alignment horizontal="left" vertical="center" wrapText="1"/>
    </xf>
    <xf numFmtId="0" fontId="10" fillId="3" borderId="28" xfId="0" applyFont="1" applyFill="1" applyBorder="1" applyAlignment="1">
      <alignment horizontal="left" vertical="center" wrapText="1"/>
    </xf>
  </cellXfs>
  <cellStyles count="5">
    <cellStyle name="Good" xfId="1" builtinId="26"/>
    <cellStyle name="Hyperlink 2" xfId="2" xr:uid="{00000000-0005-0000-0000-000002000000}"/>
    <cellStyle name="Normal" xfId="0" builtinId="0"/>
    <cellStyle name="Normal 2" xfId="3" xr:uid="{00000000-0005-0000-0000-000004000000}"/>
    <cellStyle name="Normal 3" xfId="4" xr:uid="{1F456EFD-1BF8-4C08-923F-8C0822ADBF71}"/>
  </cellStyles>
  <dxfs count="24">
    <dxf>
      <font>
        <b/>
        <i val="0"/>
      </font>
      <fill>
        <patternFill>
          <bgColor theme="2" tint="-0.24994659260841701"/>
        </patternFill>
      </fill>
      <border>
        <top style="thin">
          <color auto="1"/>
        </top>
        <bottom style="thin">
          <color auto="1"/>
        </bottom>
      </border>
    </dxf>
    <dxf>
      <font>
        <color theme="0" tint="-0.24994659260841701"/>
      </font>
      <fill>
        <patternFill patternType="none">
          <bgColor auto="1"/>
        </patternFill>
      </fill>
    </dxf>
    <dxf>
      <fill>
        <patternFill>
          <bgColor theme="4" tint="0.39994506668294322"/>
        </patternFill>
      </fill>
    </dxf>
    <dxf>
      <fill>
        <patternFill>
          <bgColor theme="9" tint="0.39994506668294322"/>
        </patternFill>
      </fill>
    </dxf>
    <dxf>
      <fill>
        <patternFill>
          <bgColor theme="7" tint="0.39994506668294322"/>
        </patternFill>
      </fill>
    </dxf>
    <dxf>
      <fill>
        <patternFill>
          <bgColor rgb="FFDA9694"/>
        </patternFill>
      </fill>
    </dxf>
    <dxf>
      <font>
        <b/>
        <i val="0"/>
      </font>
      <fill>
        <patternFill>
          <bgColor theme="2" tint="-0.24994659260841701"/>
        </patternFill>
      </fill>
      <border>
        <top style="thin">
          <color auto="1"/>
        </top>
        <bottom style="thin">
          <color auto="1"/>
        </bottom>
      </border>
    </dxf>
    <dxf>
      <font>
        <color theme="0" tint="-0.24994659260841701"/>
      </font>
      <fill>
        <patternFill patternType="none">
          <bgColor auto="1"/>
        </patternFill>
      </fill>
    </dxf>
    <dxf>
      <fill>
        <patternFill>
          <bgColor theme="4" tint="0.39994506668294322"/>
        </patternFill>
      </fill>
    </dxf>
    <dxf>
      <fill>
        <patternFill>
          <bgColor theme="9" tint="0.39994506668294322"/>
        </patternFill>
      </fill>
    </dxf>
    <dxf>
      <fill>
        <patternFill>
          <bgColor theme="7" tint="0.39994506668294322"/>
        </patternFill>
      </fill>
    </dxf>
    <dxf>
      <fill>
        <patternFill>
          <bgColor rgb="FFDA9694"/>
        </patternFill>
      </fill>
    </dxf>
    <dxf>
      <font>
        <b/>
        <i val="0"/>
      </font>
      <fill>
        <patternFill>
          <bgColor theme="2" tint="-0.24994659260841701"/>
        </patternFill>
      </fill>
      <border>
        <top style="thin">
          <color auto="1"/>
        </top>
        <bottom style="thin">
          <color auto="1"/>
        </bottom>
      </border>
    </dxf>
    <dxf>
      <font>
        <color theme="0" tint="-0.24994659260841701"/>
      </font>
      <fill>
        <patternFill patternType="none">
          <bgColor auto="1"/>
        </patternFill>
      </fill>
    </dxf>
    <dxf>
      <fill>
        <patternFill>
          <bgColor theme="4" tint="0.39994506668294322"/>
        </patternFill>
      </fill>
    </dxf>
    <dxf>
      <fill>
        <patternFill>
          <bgColor theme="9" tint="0.39994506668294322"/>
        </patternFill>
      </fill>
    </dxf>
    <dxf>
      <fill>
        <patternFill>
          <bgColor theme="7" tint="0.39994506668294322"/>
        </patternFill>
      </fill>
    </dxf>
    <dxf>
      <fill>
        <patternFill>
          <bgColor rgb="FFDA9694"/>
        </patternFill>
      </fill>
    </dxf>
    <dxf>
      <font>
        <b/>
        <i val="0"/>
      </font>
      <fill>
        <patternFill>
          <bgColor theme="2" tint="-0.24994659260841701"/>
        </patternFill>
      </fill>
      <border>
        <top style="thin">
          <color auto="1"/>
        </top>
        <bottom style="thin">
          <color auto="1"/>
        </bottom>
      </border>
    </dxf>
    <dxf>
      <font>
        <color theme="0" tint="-0.24994659260841701"/>
      </font>
      <fill>
        <patternFill patternType="none">
          <bgColor auto="1"/>
        </patternFill>
      </fill>
    </dxf>
    <dxf>
      <fill>
        <patternFill>
          <bgColor theme="4" tint="0.39994506668294322"/>
        </patternFill>
      </fill>
    </dxf>
    <dxf>
      <fill>
        <patternFill>
          <bgColor theme="9" tint="0.39994506668294322"/>
        </patternFill>
      </fill>
    </dxf>
    <dxf>
      <fill>
        <patternFill>
          <bgColor theme="7" tint="0.39994506668294322"/>
        </patternFill>
      </fill>
    </dxf>
    <dxf>
      <fill>
        <patternFill>
          <bgColor rgb="FFDA9694"/>
        </patternFill>
      </fill>
    </dxf>
  </dxfs>
  <tableStyles count="0" defaultTableStyle="TableStyleMedium2" defaultPivotStyle="PivotStyleLight16"/>
  <colors>
    <mruColors>
      <color rgb="FFDA9694"/>
      <color rgb="FFF7858D"/>
      <color rgb="FFFF9999"/>
      <color rgb="FFFD4145"/>
      <color rgb="FFC5D9F1"/>
      <color rgb="FFE0EBF8"/>
      <color rgb="FFD60000"/>
      <color rgb="FFBFBFBF"/>
      <color rgb="FF9BC2E6"/>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2724150</xdr:colOff>
      <xdr:row>12</xdr:row>
      <xdr:rowOff>914400</xdr:rowOff>
    </xdr:from>
    <xdr:to>
      <xdr:col>0</xdr:col>
      <xdr:colOff>4651769</xdr:colOff>
      <xdr:row>12</xdr:row>
      <xdr:rowOff>2141391</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4150" y="10934700"/>
          <a:ext cx="1927619" cy="1226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2724150</xdr:colOff>
      <xdr:row>7</xdr:row>
      <xdr:rowOff>371475</xdr:rowOff>
    </xdr:from>
    <xdr:to>
      <xdr:col>0</xdr:col>
      <xdr:colOff>4651769</xdr:colOff>
      <xdr:row>7</xdr:row>
      <xdr:rowOff>1811856</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4150" y="7143750"/>
          <a:ext cx="1927619" cy="144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2362200</xdr:colOff>
      <xdr:row>9</xdr:row>
      <xdr:rowOff>609600</xdr:rowOff>
    </xdr:from>
    <xdr:to>
      <xdr:col>0</xdr:col>
      <xdr:colOff>5014330</xdr:colOff>
      <xdr:row>9</xdr:row>
      <xdr:rowOff>1241981</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62200" y="9477375"/>
          <a:ext cx="2652130" cy="632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2962275</xdr:colOff>
      <xdr:row>18</xdr:row>
      <xdr:rowOff>3114675</xdr:rowOff>
    </xdr:from>
    <xdr:to>
      <xdr:col>0</xdr:col>
      <xdr:colOff>4432751</xdr:colOff>
      <xdr:row>18</xdr:row>
      <xdr:rowOff>4128277</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62275" y="17154525"/>
          <a:ext cx="1470476" cy="1013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3105150</xdr:colOff>
      <xdr:row>18</xdr:row>
      <xdr:rowOff>428625</xdr:rowOff>
    </xdr:from>
    <xdr:to>
      <xdr:col>0</xdr:col>
      <xdr:colOff>4294036</xdr:colOff>
      <xdr:row>18</xdr:row>
      <xdr:rowOff>1503195</xdr:rowOff>
    </xdr:to>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05150" y="14468475"/>
          <a:ext cx="1188886" cy="1074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60245</xdr:colOff>
      <xdr:row>1</xdr:row>
      <xdr:rowOff>24848</xdr:rowOff>
    </xdr:from>
    <xdr:to>
      <xdr:col>16</xdr:col>
      <xdr:colOff>802492</xdr:colOff>
      <xdr:row>3</xdr:row>
      <xdr:rowOff>125858</xdr:rowOff>
    </xdr:to>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10881"/>
        <a:stretch/>
      </xdr:blipFill>
      <xdr:spPr>
        <a:xfrm>
          <a:off x="16201457" y="215348"/>
          <a:ext cx="742247" cy="458729"/>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95250</xdr:colOff>
          <xdr:row>2</xdr:row>
          <xdr:rowOff>66675</xdr:rowOff>
        </xdr:from>
        <xdr:to>
          <xdr:col>0</xdr:col>
          <xdr:colOff>1095375</xdr:colOff>
          <xdr:row>6</xdr:row>
          <xdr:rowOff>19050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00"/>
                  </a:solidFill>
                  <a:latin typeface="Calibri"/>
                  <a:cs typeface="Calibri"/>
                </a:rPr>
                <a:t>SHOW ALL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95250</xdr:colOff>
          <xdr:row>6</xdr:row>
          <xdr:rowOff>66675</xdr:rowOff>
        </xdr:from>
        <xdr:to>
          <xdr:col>0</xdr:col>
          <xdr:colOff>1095375</xdr:colOff>
          <xdr:row>9</xdr:row>
          <xdr:rowOff>114300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00"/>
                  </a:solidFill>
                  <a:latin typeface="Calibri"/>
                  <a:cs typeface="Calibri"/>
                </a:rPr>
                <a:t>HIDE INACTIVE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xdr:row>
          <xdr:rowOff>47625</xdr:rowOff>
        </xdr:from>
        <xdr:to>
          <xdr:col>1</xdr:col>
          <xdr:colOff>1162050</xdr:colOff>
          <xdr:row>3</xdr:row>
          <xdr:rowOff>47625</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General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5</xdr:row>
          <xdr:rowOff>133350</xdr:rowOff>
        </xdr:from>
        <xdr:to>
          <xdr:col>1</xdr:col>
          <xdr:colOff>1171575</xdr:colOff>
          <xdr:row>6</xdr:row>
          <xdr:rowOff>133350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Structures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4</xdr:row>
          <xdr:rowOff>104775</xdr:rowOff>
        </xdr:from>
        <xdr:to>
          <xdr:col>1</xdr:col>
          <xdr:colOff>1162050</xdr:colOff>
          <xdr:row>5</xdr:row>
          <xdr:rowOff>104775</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Rail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6</xdr:row>
          <xdr:rowOff>161925</xdr:rowOff>
        </xdr:from>
        <xdr:to>
          <xdr:col>1</xdr:col>
          <xdr:colOff>1162050</xdr:colOff>
          <xdr:row>7</xdr:row>
          <xdr:rowOff>123825</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Utilities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7</xdr:row>
          <xdr:rowOff>152400</xdr:rowOff>
        </xdr:from>
        <xdr:to>
          <xdr:col>1</xdr:col>
          <xdr:colOff>1171575</xdr:colOff>
          <xdr:row>8</xdr:row>
          <xdr:rowOff>123825</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Traction Power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xdr:row>
          <xdr:rowOff>76200</xdr:rowOff>
        </xdr:from>
        <xdr:to>
          <xdr:col>1</xdr:col>
          <xdr:colOff>1162050</xdr:colOff>
          <xdr:row>4</xdr:row>
          <xdr:rowOff>76200</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Road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8</xdr:row>
          <xdr:rowOff>152400</xdr:rowOff>
        </xdr:from>
        <xdr:to>
          <xdr:col>1</xdr:col>
          <xdr:colOff>1171575</xdr:colOff>
          <xdr:row>9</xdr:row>
          <xdr:rowOff>123825</xdr:rowOff>
        </xdr:to>
        <xdr:sp macro="" textlink="">
          <xdr:nvSpPr>
            <xdr:cNvPr id="5151" name="Button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Landscape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7BEB-C641-4A6B-A452-1ADED64905AF}">
  <sheetPr codeName="Sheet2"/>
  <dimension ref="A1:C22"/>
  <sheetViews>
    <sheetView view="pageBreakPreview" zoomScaleNormal="100" zoomScaleSheetLayoutView="100" workbookViewId="0">
      <selection activeCell="G3" sqref="G3"/>
    </sheetView>
  </sheetViews>
  <sheetFormatPr defaultRowHeight="15" x14ac:dyDescent="0.25"/>
  <cols>
    <col min="1" max="1" width="110.7109375" style="119" customWidth="1"/>
    <col min="2" max="2" width="9" customWidth="1"/>
  </cols>
  <sheetData>
    <row r="1" spans="1:3" ht="23.25" x14ac:dyDescent="0.25">
      <c r="A1" s="120" t="s">
        <v>0</v>
      </c>
    </row>
    <row r="2" spans="1:3" ht="18.75" x14ac:dyDescent="0.25">
      <c r="A2" s="117" t="s">
        <v>1</v>
      </c>
    </row>
    <row r="3" spans="1:3" ht="300" x14ac:dyDescent="0.25">
      <c r="A3" s="116" t="s">
        <v>2</v>
      </c>
    </row>
    <row r="5" spans="1:3" ht="18.75" x14ac:dyDescent="0.25">
      <c r="A5" s="117" t="s">
        <v>3</v>
      </c>
    </row>
    <row r="6" spans="1:3" ht="165" x14ac:dyDescent="0.25">
      <c r="A6" s="116" t="s">
        <v>4</v>
      </c>
    </row>
    <row r="7" spans="1:3" ht="15.75" x14ac:dyDescent="0.25">
      <c r="A7" s="118" t="s">
        <v>5</v>
      </c>
    </row>
    <row r="8" spans="1:3" ht="165" x14ac:dyDescent="0.25">
      <c r="A8" s="116" t="s">
        <v>6</v>
      </c>
      <c r="C8" s="67"/>
    </row>
    <row r="10" spans="1:3" ht="120" x14ac:dyDescent="0.25">
      <c r="A10" s="116" t="s">
        <v>7</v>
      </c>
    </row>
    <row r="12" spans="1:3" ht="15.75" x14ac:dyDescent="0.25">
      <c r="A12" s="118" t="s">
        <v>8</v>
      </c>
    </row>
    <row r="13" spans="1:3" ht="180" x14ac:dyDescent="0.25">
      <c r="A13" s="116" t="s">
        <v>9</v>
      </c>
    </row>
    <row r="15" spans="1:3" ht="15.75" x14ac:dyDescent="0.25">
      <c r="A15" s="118" t="s">
        <v>10</v>
      </c>
    </row>
    <row r="16" spans="1:3" ht="30" x14ac:dyDescent="0.25">
      <c r="A16" s="116" t="s">
        <v>11</v>
      </c>
    </row>
    <row r="18" spans="1:1" ht="15.75" x14ac:dyDescent="0.25">
      <c r="A18" s="118" t="s">
        <v>12</v>
      </c>
    </row>
    <row r="19" spans="1:1" ht="330" x14ac:dyDescent="0.25">
      <c r="A19" s="116" t="s">
        <v>13</v>
      </c>
    </row>
    <row r="21" spans="1:1" ht="15.75" x14ac:dyDescent="0.25">
      <c r="A21" s="118" t="s">
        <v>14</v>
      </c>
    </row>
    <row r="22" spans="1:1" ht="285" x14ac:dyDescent="0.25">
      <c r="A22" s="116" t="s">
        <v>15</v>
      </c>
    </row>
  </sheetData>
  <pageMargins left="0.7" right="0.7" top="0.75" bottom="0.75" header="0.3" footer="0.3"/>
  <pageSetup paperSize="9" scale="75" orientation="portrait" r:id="rId1"/>
  <headerFooter>
    <oddFooter>&amp;C_x000D_&amp;1#&amp;"Verdana"&amp;7&amp;K000000 Confidential</oddFooter>
  </headerFooter>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CB6B5-C2F5-4AE3-A9F5-C7EB3F32BDBB}">
  <sheetPr codeName="Sheet3"/>
  <dimension ref="A1:C45"/>
  <sheetViews>
    <sheetView view="pageBreakPreview" zoomScaleNormal="100" zoomScaleSheetLayoutView="100" workbookViewId="0">
      <selection activeCell="G21" sqref="G21"/>
    </sheetView>
  </sheetViews>
  <sheetFormatPr defaultRowHeight="15" x14ac:dyDescent="0.25"/>
  <cols>
    <col min="1" max="1" width="14.7109375" style="2" customWidth="1"/>
    <col min="2" max="2" width="8.7109375" style="2" customWidth="1"/>
    <col min="3" max="3" width="107.7109375" customWidth="1"/>
  </cols>
  <sheetData>
    <row r="1" spans="1:3" x14ac:dyDescent="0.25">
      <c r="A1" s="110" t="s">
        <v>16</v>
      </c>
      <c r="B1" s="111"/>
      <c r="C1" s="112"/>
    </row>
    <row r="2" spans="1:3" x14ac:dyDescent="0.25">
      <c r="A2" s="113"/>
      <c r="B2" s="114"/>
      <c r="C2" s="115"/>
    </row>
    <row r="3" spans="1:3" x14ac:dyDescent="0.25">
      <c r="A3" s="113" t="s">
        <v>17</v>
      </c>
      <c r="B3" s="114"/>
      <c r="C3" s="115"/>
    </row>
    <row r="4" spans="1:3" x14ac:dyDescent="0.25">
      <c r="A4" s="113"/>
      <c r="B4" s="114"/>
      <c r="C4" s="115"/>
    </row>
    <row r="5" spans="1:3" x14ac:dyDescent="0.25">
      <c r="A5" s="109" t="s">
        <v>18</v>
      </c>
      <c r="B5" s="104" t="s">
        <v>19</v>
      </c>
      <c r="C5" s="105" t="s">
        <v>20</v>
      </c>
    </row>
    <row r="6" spans="1:3" x14ac:dyDescent="0.25">
      <c r="A6" s="106">
        <v>44621</v>
      </c>
      <c r="B6" s="107">
        <v>1</v>
      </c>
      <c r="C6" s="108" t="s">
        <v>21</v>
      </c>
    </row>
    <row r="7" spans="1:3" x14ac:dyDescent="0.25">
      <c r="A7" s="106">
        <v>45282</v>
      </c>
      <c r="B7" s="107">
        <v>2</v>
      </c>
      <c r="C7" s="108" t="s">
        <v>22</v>
      </c>
    </row>
    <row r="8" spans="1:3" x14ac:dyDescent="0.25">
      <c r="A8" s="106"/>
      <c r="B8" s="107"/>
      <c r="C8" s="108"/>
    </row>
    <row r="9" spans="1:3" x14ac:dyDescent="0.25">
      <c r="A9" s="106"/>
      <c r="B9" s="107"/>
      <c r="C9" s="108"/>
    </row>
    <row r="10" spans="1:3" x14ac:dyDescent="0.25">
      <c r="A10" s="106"/>
      <c r="B10" s="107"/>
      <c r="C10" s="108"/>
    </row>
    <row r="11" spans="1:3" x14ac:dyDescent="0.25">
      <c r="A11" s="106"/>
      <c r="B11" s="107"/>
      <c r="C11" s="108"/>
    </row>
    <row r="12" spans="1:3" x14ac:dyDescent="0.25">
      <c r="A12" s="106"/>
      <c r="B12" s="107"/>
      <c r="C12" s="108"/>
    </row>
    <row r="13" spans="1:3" x14ac:dyDescent="0.25">
      <c r="A13" s="106"/>
      <c r="B13" s="107"/>
      <c r="C13" s="108"/>
    </row>
    <row r="14" spans="1:3" x14ac:dyDescent="0.25">
      <c r="A14" s="106"/>
      <c r="B14" s="107"/>
      <c r="C14" s="108"/>
    </row>
    <row r="15" spans="1:3" x14ac:dyDescent="0.25">
      <c r="A15" s="106"/>
      <c r="B15" s="107"/>
      <c r="C15" s="108"/>
    </row>
    <row r="16" spans="1:3" x14ac:dyDescent="0.25">
      <c r="A16" s="106"/>
      <c r="B16" s="107"/>
      <c r="C16" s="108"/>
    </row>
    <row r="17" spans="1:3" x14ac:dyDescent="0.25">
      <c r="A17" s="106"/>
      <c r="B17" s="107"/>
      <c r="C17" s="108"/>
    </row>
    <row r="18" spans="1:3" x14ac:dyDescent="0.25">
      <c r="A18" s="106"/>
      <c r="B18" s="107"/>
      <c r="C18" s="108"/>
    </row>
    <row r="19" spans="1:3" x14ac:dyDescent="0.25">
      <c r="A19" s="106"/>
      <c r="B19" s="107"/>
      <c r="C19" s="108"/>
    </row>
    <row r="20" spans="1:3" x14ac:dyDescent="0.25">
      <c r="A20" s="106"/>
      <c r="B20" s="107"/>
      <c r="C20" s="108"/>
    </row>
    <row r="21" spans="1:3" x14ac:dyDescent="0.25">
      <c r="A21" s="106"/>
      <c r="B21" s="107"/>
      <c r="C21" s="108"/>
    </row>
    <row r="22" spans="1:3" x14ac:dyDescent="0.25">
      <c r="A22" s="106"/>
      <c r="B22" s="107"/>
      <c r="C22" s="108"/>
    </row>
    <row r="23" spans="1:3" x14ac:dyDescent="0.25">
      <c r="A23" s="106"/>
      <c r="B23" s="107"/>
      <c r="C23" s="108"/>
    </row>
    <row r="24" spans="1:3" x14ac:dyDescent="0.25">
      <c r="A24" s="106"/>
      <c r="B24" s="107"/>
      <c r="C24" s="108"/>
    </row>
    <row r="25" spans="1:3" x14ac:dyDescent="0.25">
      <c r="A25" s="106"/>
      <c r="B25" s="107"/>
      <c r="C25" s="108"/>
    </row>
    <row r="26" spans="1:3" x14ac:dyDescent="0.25">
      <c r="A26" s="106"/>
      <c r="B26" s="107"/>
      <c r="C26" s="108"/>
    </row>
    <row r="27" spans="1:3" x14ac:dyDescent="0.25">
      <c r="A27" s="106"/>
      <c r="B27" s="107"/>
      <c r="C27" s="108"/>
    </row>
    <row r="28" spans="1:3" x14ac:dyDescent="0.25">
      <c r="A28" s="106"/>
      <c r="B28" s="107"/>
      <c r="C28" s="108"/>
    </row>
    <row r="29" spans="1:3" x14ac:dyDescent="0.25">
      <c r="A29" s="106"/>
      <c r="B29" s="107"/>
      <c r="C29" s="108"/>
    </row>
    <row r="30" spans="1:3" x14ac:dyDescent="0.25">
      <c r="A30" s="106"/>
      <c r="B30" s="107"/>
      <c r="C30" s="108"/>
    </row>
    <row r="31" spans="1:3" x14ac:dyDescent="0.25">
      <c r="A31" s="106"/>
      <c r="B31" s="107"/>
      <c r="C31" s="108"/>
    </row>
    <row r="32" spans="1:3" x14ac:dyDescent="0.25">
      <c r="A32" s="106"/>
      <c r="B32" s="107"/>
      <c r="C32" s="108"/>
    </row>
    <row r="33" spans="1:3" x14ac:dyDescent="0.25">
      <c r="A33" s="106"/>
      <c r="B33" s="107"/>
      <c r="C33" s="108"/>
    </row>
    <row r="34" spans="1:3" x14ac:dyDescent="0.25">
      <c r="A34" s="106"/>
      <c r="B34" s="107"/>
      <c r="C34" s="108"/>
    </row>
    <row r="35" spans="1:3" x14ac:dyDescent="0.25">
      <c r="A35" s="106"/>
      <c r="B35" s="107"/>
      <c r="C35" s="108"/>
    </row>
    <row r="36" spans="1:3" x14ac:dyDescent="0.25">
      <c r="A36" s="106"/>
      <c r="B36" s="107"/>
      <c r="C36" s="108"/>
    </row>
    <row r="37" spans="1:3" x14ac:dyDescent="0.25">
      <c r="A37" s="106"/>
      <c r="B37" s="107"/>
      <c r="C37" s="108"/>
    </row>
    <row r="38" spans="1:3" x14ac:dyDescent="0.25">
      <c r="A38" s="106"/>
      <c r="B38" s="107"/>
      <c r="C38" s="108"/>
    </row>
    <row r="39" spans="1:3" x14ac:dyDescent="0.25">
      <c r="A39" s="106"/>
      <c r="B39" s="107"/>
      <c r="C39" s="108"/>
    </row>
    <row r="40" spans="1:3" x14ac:dyDescent="0.25">
      <c r="A40" s="106"/>
      <c r="B40" s="107"/>
      <c r="C40" s="108"/>
    </row>
    <row r="41" spans="1:3" x14ac:dyDescent="0.25">
      <c r="A41" s="106"/>
      <c r="B41" s="107"/>
      <c r="C41" s="108"/>
    </row>
    <row r="42" spans="1:3" x14ac:dyDescent="0.25">
      <c r="A42" s="106"/>
      <c r="B42" s="107"/>
      <c r="C42" s="108"/>
    </row>
    <row r="43" spans="1:3" x14ac:dyDescent="0.25">
      <c r="A43" s="106"/>
      <c r="B43" s="107"/>
      <c r="C43" s="108"/>
    </row>
    <row r="44" spans="1:3" x14ac:dyDescent="0.25">
      <c r="A44" s="106"/>
      <c r="B44" s="107"/>
      <c r="C44" s="108"/>
    </row>
    <row r="45" spans="1:3" x14ac:dyDescent="0.25">
      <c r="A45" s="106"/>
      <c r="B45" s="107"/>
      <c r="C45" s="108"/>
    </row>
  </sheetData>
  <pageMargins left="0.7" right="0.7" top="0.75" bottom="0.75" header="0.3" footer="0.3"/>
  <pageSetup paperSize="9" orientation="landscape" r:id="rId1"/>
  <headerFooter>
    <oddFooter>&amp;C_x000D_&amp;1#&amp;"Verdana"&amp;7&amp;K000000 Confidential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A1:Y842"/>
  <sheetViews>
    <sheetView tabSelected="1" zoomScaleNormal="100" zoomScaleSheetLayoutView="100" zoomScalePageLayoutView="55" workbookViewId="0">
      <pane xSplit="2" ySplit="15" topLeftCell="C16" activePane="bottomRight" state="frozen"/>
      <selection pane="topRight" activeCell="C1" sqref="C1"/>
      <selection pane="bottomLeft" activeCell="A16" sqref="A16"/>
      <selection pane="bottomRight" activeCell="I17" sqref="I17"/>
    </sheetView>
  </sheetViews>
  <sheetFormatPr defaultColWidth="8.85546875" defaultRowHeight="15" x14ac:dyDescent="0.25"/>
  <cols>
    <col min="1" max="1" width="17.28515625" style="13" customWidth="1"/>
    <col min="2" max="2" width="18.7109375" style="52" customWidth="1"/>
    <col min="3" max="4" width="12.7109375" style="54" customWidth="1"/>
    <col min="5" max="6" width="28.7109375" style="135" customWidth="1"/>
    <col min="7" max="7" width="33.7109375" style="135" customWidth="1"/>
    <col min="8" max="8" width="33.7109375" style="54" customWidth="1"/>
    <col min="9" max="11" width="15.7109375" style="55" customWidth="1"/>
    <col min="12" max="12" width="23.5703125" style="56" customWidth="1"/>
    <col min="13" max="13" width="15.7109375" style="56" customWidth="1"/>
    <col min="14" max="14" width="17.7109375" style="56" bestFit="1" customWidth="1"/>
    <col min="15" max="15" width="15.7109375" style="57" customWidth="1"/>
    <col min="16" max="16" width="20.7109375" style="58" customWidth="1"/>
    <col min="17" max="17" width="28.7109375" customWidth="1"/>
    <col min="18" max="18" width="6.42578125" customWidth="1"/>
    <col min="20" max="20" width="11.5703125" bestFit="1" customWidth="1"/>
    <col min="24" max="24" width="19" style="2" customWidth="1"/>
    <col min="25" max="25" width="18.85546875" customWidth="1"/>
  </cols>
  <sheetData>
    <row r="1" spans="1:25" x14ac:dyDescent="0.25">
      <c r="A1" s="11"/>
      <c r="B1" s="60"/>
      <c r="C1" s="124"/>
      <c r="D1" s="124"/>
      <c r="E1" s="125"/>
      <c r="F1" s="125"/>
      <c r="G1" s="125"/>
      <c r="H1" s="124"/>
      <c r="I1" s="1"/>
      <c r="J1" s="1"/>
      <c r="K1" s="1"/>
      <c r="L1" s="1"/>
      <c r="M1" s="1"/>
      <c r="N1" s="1"/>
      <c r="O1" s="1"/>
      <c r="P1" s="1"/>
      <c r="Q1" s="1"/>
      <c r="R1" s="1"/>
      <c r="S1" s="1"/>
    </row>
    <row r="2" spans="1:25" s="6" customFormat="1" x14ac:dyDescent="0.25">
      <c r="A2" s="11"/>
      <c r="B2" s="3" t="s">
        <v>23</v>
      </c>
      <c r="C2" s="126" t="str">
        <f>IF(Admin!$A$2="Dansk","Projekt:",IF(Admin!$A$2="English","Project:","Error!"))</f>
        <v>Project:</v>
      </c>
      <c r="D2" s="167" t="s">
        <v>24</v>
      </c>
      <c r="E2" s="168"/>
      <c r="F2" s="126"/>
      <c r="G2" s="126"/>
      <c r="H2" s="137"/>
      <c r="I2" s="156"/>
      <c r="J2" s="157"/>
      <c r="K2" s="156"/>
      <c r="L2" s="157"/>
      <c r="M2" s="59"/>
      <c r="N2" s="59"/>
      <c r="O2" s="4"/>
      <c r="P2" s="4"/>
      <c r="Q2" s="5" t="str">
        <f>IF(Admin!$A$2="Dansk","Baseret på:",IF(Admin!$A$2="English","Based on:","Error!"))</f>
        <v>Based on:</v>
      </c>
      <c r="R2" s="1"/>
      <c r="S2" s="1"/>
      <c r="X2" s="7"/>
    </row>
    <row r="3" spans="1:25" s="6" customFormat="1" x14ac:dyDescent="0.25">
      <c r="A3" s="11"/>
      <c r="B3" s="11"/>
      <c r="C3" s="126" t="str">
        <f>IF(Admin!$A$2="Dansk","Projekt nr.:",IF(Admin!$A$2="English","Project no.:","Error!"))</f>
        <v>Project no.:</v>
      </c>
      <c r="D3" s="127" t="s">
        <v>25</v>
      </c>
      <c r="E3" s="128"/>
      <c r="F3" s="128"/>
      <c r="G3" s="128"/>
      <c r="H3" s="127"/>
      <c r="I3" s="4"/>
      <c r="J3" s="4"/>
      <c r="K3" s="4"/>
      <c r="L3" s="4"/>
      <c r="M3" s="4"/>
      <c r="N3" s="4"/>
      <c r="O3" s="4"/>
      <c r="P3" s="4"/>
      <c r="Q3" s="5" t="s">
        <v>26</v>
      </c>
      <c r="R3" s="1"/>
      <c r="S3" s="1"/>
      <c r="X3" s="7"/>
    </row>
    <row r="4" spans="1:25" s="6" customFormat="1" x14ac:dyDescent="0.25">
      <c r="A4" s="11"/>
      <c r="B4" s="11"/>
      <c r="C4" s="129"/>
      <c r="D4" s="127"/>
      <c r="E4" s="128"/>
      <c r="F4" s="128"/>
      <c r="G4" s="128"/>
      <c r="H4" s="127"/>
      <c r="I4" s="4"/>
      <c r="J4" s="4"/>
      <c r="K4" s="4"/>
      <c r="L4" s="4"/>
      <c r="M4" s="4"/>
      <c r="N4" s="4"/>
      <c r="O4" s="4"/>
      <c r="P4" s="4"/>
      <c r="Q4" s="5" t="str">
        <f>IF(Admin!$A$2="Dansk","Dato: 2022-03-01",IF(Admin!$A$2="English","Date: 2022-03-01","Error!"))</f>
        <v>Date: 2022-03-01</v>
      </c>
      <c r="R4" s="1"/>
      <c r="S4" s="1"/>
      <c r="X4" s="7"/>
    </row>
    <row r="5" spans="1:25" s="6" customFormat="1" x14ac:dyDescent="0.25">
      <c r="A5" s="11"/>
      <c r="B5" s="11"/>
      <c r="C5" s="126" t="str">
        <f>IF(Admin!$A$2="Dansk","Fil navn:",IF(Admin!$A$2="English","File name:","Error!"))</f>
        <v>File name:</v>
      </c>
      <c r="D5" s="127" t="str" cm="1">
        <f t="array" aca="1" ref="D5" ca="1">MID(CELL("filename"),SEARCH("[",CELL("filename"))+1,SEARCH(".",CELL("filename"))-SEARCH("[",CELL("filename"))-1)</f>
        <v>DiKon_Leverancespecifikation_Anlæg_R2_20231220</v>
      </c>
      <c r="E5" s="128"/>
      <c r="F5" s="128"/>
      <c r="G5" s="128"/>
      <c r="H5" s="158" t="str">
        <f>IF(Admin!$A$2="Dansk","Leverancespecifikation Anlæg",IF(Admin!$A$2="English","Delivery Specification Civil Works","Error!"))</f>
        <v>Delivery Specification Civil Works</v>
      </c>
      <c r="I5" s="159"/>
      <c r="J5" s="159"/>
      <c r="K5" s="160"/>
      <c r="L5" s="4"/>
      <c r="M5" s="4"/>
      <c r="N5" s="4"/>
      <c r="O5" s="4"/>
      <c r="P5" s="4"/>
      <c r="Q5" s="5"/>
      <c r="R5" s="1"/>
      <c r="S5" s="1"/>
      <c r="X5" s="7"/>
    </row>
    <row r="6" spans="1:25" s="6" customFormat="1" x14ac:dyDescent="0.25">
      <c r="A6" s="11"/>
      <c r="B6" s="11"/>
      <c r="C6" s="130" t="str">
        <f>IF(Admin!$A$2="Dansk","Dato:",IF(Admin!$A$2="English","Date:","Error!"))</f>
        <v>Date:</v>
      </c>
      <c r="D6" s="127" t="s">
        <v>27</v>
      </c>
      <c r="E6" s="128"/>
      <c r="F6" s="128"/>
      <c r="G6" s="128"/>
      <c r="H6" s="161"/>
      <c r="I6" s="162"/>
      <c r="J6" s="162"/>
      <c r="K6" s="163"/>
      <c r="L6" s="4"/>
      <c r="M6" s="4"/>
      <c r="N6" s="4"/>
      <c r="O6" s="4"/>
      <c r="P6" s="8"/>
      <c r="Q6" s="8"/>
      <c r="R6" s="1"/>
      <c r="S6" s="1"/>
      <c r="X6" s="7"/>
    </row>
    <row r="7" spans="1:25" s="6" customFormat="1" x14ac:dyDescent="0.25">
      <c r="A7" s="11"/>
      <c r="B7" s="11"/>
      <c r="C7" s="126" t="s">
        <v>28</v>
      </c>
      <c r="D7" s="127" t="s">
        <v>29</v>
      </c>
      <c r="E7" s="128"/>
      <c r="F7" s="128"/>
      <c r="G7" s="128"/>
      <c r="H7" s="161"/>
      <c r="I7" s="162"/>
      <c r="J7" s="162"/>
      <c r="K7" s="163"/>
      <c r="L7" s="4"/>
      <c r="M7" s="4"/>
      <c r="N7" s="4"/>
      <c r="O7" s="9"/>
      <c r="P7" s="138" t="s">
        <v>30</v>
      </c>
      <c r="Q7" s="138"/>
      <c r="R7" s="1"/>
      <c r="S7" s="1"/>
      <c r="X7" s="7"/>
    </row>
    <row r="8" spans="1:25" s="6" customFormat="1" x14ac:dyDescent="0.25">
      <c r="A8" s="11"/>
      <c r="B8" s="11"/>
      <c r="C8" s="126"/>
      <c r="D8" s="127"/>
      <c r="E8" s="128"/>
      <c r="F8" s="128"/>
      <c r="G8" s="128"/>
      <c r="H8" s="164"/>
      <c r="I8" s="165"/>
      <c r="J8" s="165"/>
      <c r="K8" s="166"/>
      <c r="L8" s="4"/>
      <c r="M8" s="4"/>
      <c r="N8" s="4"/>
      <c r="O8" s="9"/>
      <c r="P8" s="139" t="s">
        <v>31</v>
      </c>
      <c r="Q8" s="139"/>
      <c r="R8" s="1"/>
      <c r="S8" s="1"/>
      <c r="T8" s="10"/>
      <c r="U8" s="10"/>
      <c r="V8" s="10"/>
      <c r="X8" s="7"/>
    </row>
    <row r="9" spans="1:25" s="6" customFormat="1" ht="15" customHeight="1" x14ac:dyDescent="0.25">
      <c r="A9" s="11"/>
      <c r="B9" s="11"/>
      <c r="C9" s="126" t="str">
        <f>IF(Admin!$A$2="Dansk","Udarbejdet af:",IF(Admin!$A$2="English","Prepared by:","Error!"))</f>
        <v>Prepared by:</v>
      </c>
      <c r="D9" s="127" t="s">
        <v>32</v>
      </c>
      <c r="E9" s="128"/>
      <c r="F9" s="128"/>
      <c r="G9" s="128"/>
      <c r="H9" s="127"/>
      <c r="I9" s="4"/>
      <c r="J9" s="4"/>
      <c r="K9" s="4"/>
      <c r="L9" s="4"/>
      <c r="M9" s="4"/>
      <c r="N9" s="4"/>
      <c r="O9" s="9"/>
      <c r="P9" s="140" t="s">
        <v>33</v>
      </c>
      <c r="Q9" s="140"/>
      <c r="R9" s="1"/>
      <c r="S9" s="1"/>
      <c r="T9" s="10"/>
      <c r="U9" s="10"/>
      <c r="V9" s="10"/>
      <c r="X9" s="7"/>
    </row>
    <row r="10" spans="1:25" s="13" customFormat="1" ht="15" customHeight="1" x14ac:dyDescent="0.25">
      <c r="A10" s="11"/>
      <c r="B10" s="11"/>
      <c r="C10" s="126" t="str">
        <f>IF(Admin!$A$2="Dansk","Kontrolleret af:",IF(Admin!$A$2="English","Checked by:","Error!"))</f>
        <v>Checked by:</v>
      </c>
      <c r="D10" s="127" t="s">
        <v>32</v>
      </c>
      <c r="E10" s="128"/>
      <c r="F10" s="128"/>
      <c r="G10" s="128"/>
      <c r="H10" s="127"/>
      <c r="I10" s="4"/>
      <c r="J10" s="4"/>
      <c r="K10" s="4"/>
      <c r="L10" s="4"/>
      <c r="M10" s="4"/>
      <c r="N10" s="4"/>
      <c r="O10" s="9"/>
      <c r="P10" s="141" t="s">
        <v>34</v>
      </c>
      <c r="Q10" s="141"/>
      <c r="R10" s="1"/>
      <c r="S10" s="1"/>
      <c r="T10" s="12"/>
      <c r="U10" s="12"/>
      <c r="V10" s="12"/>
      <c r="W10" s="7"/>
      <c r="X10" s="7"/>
      <c r="Y10" s="6"/>
    </row>
    <row r="11" spans="1:25" s="13" customFormat="1" ht="15.75" thickBot="1" x14ac:dyDescent="0.3">
      <c r="A11" s="11"/>
      <c r="B11" s="11"/>
      <c r="C11" s="126" t="str">
        <f>IF(Admin!$A$2="Dansk","Godkendt af:",IF(Admin!$A$2="English","Approved by:","Error!"))</f>
        <v>Approved by:</v>
      </c>
      <c r="D11" s="127" t="s">
        <v>32</v>
      </c>
      <c r="E11" s="131"/>
      <c r="F11" s="131"/>
      <c r="G11" s="131"/>
      <c r="H11" s="132"/>
      <c r="I11" s="14"/>
      <c r="J11" s="14"/>
      <c r="K11" s="14"/>
      <c r="L11" s="14"/>
      <c r="M11" s="14"/>
      <c r="N11" s="14"/>
      <c r="O11" s="14"/>
      <c r="P11" s="15"/>
      <c r="Q11" s="15"/>
      <c r="R11" s="1"/>
      <c r="S11" s="1"/>
      <c r="T11" s="12"/>
      <c r="U11" s="12"/>
      <c r="V11" s="12"/>
      <c r="W11" s="7"/>
      <c r="X11" s="7"/>
      <c r="Y11" s="6"/>
    </row>
    <row r="12" spans="1:25" ht="18.75" customHeight="1" x14ac:dyDescent="0.25">
      <c r="A12" s="154" t="s">
        <v>35</v>
      </c>
      <c r="B12" s="155" t="s">
        <v>36</v>
      </c>
      <c r="C12" s="77" t="str">
        <f>IF(Admin!$A$2="Dansk","Fagområde",IF(Admin!$A$2="English","Discipline","Error!"))</f>
        <v>Discipline</v>
      </c>
      <c r="D12" s="78" t="str">
        <f>IF(Admin!$A$2="Dansk","Kategori",IF(Admin!$A$2="English","Category","Error!"))</f>
        <v>Category</v>
      </c>
      <c r="E12" s="136" t="s">
        <v>37</v>
      </c>
      <c r="F12" s="136" t="s">
        <v>38</v>
      </c>
      <c r="G12" s="136" t="s">
        <v>39</v>
      </c>
      <c r="H12" s="121" t="str">
        <f>IF(Admin!$A$2="Dansk","Anlægs- / Bygningsdelsspecifikationer*",IF(Admin!$A$2="English","Civil Works / Building Part Specification*","Error!"))</f>
        <v>Civil Works / Building Part Specification*</v>
      </c>
      <c r="I12" s="151" t="s">
        <v>40</v>
      </c>
      <c r="J12" s="152"/>
      <c r="K12" s="152"/>
      <c r="L12" s="152"/>
      <c r="M12" s="152"/>
      <c r="N12" s="152"/>
      <c r="O12" s="153"/>
      <c r="P12" s="79" t="str">
        <f>IF(Admin!$A$2="Dansk","Kommentar",IF(Admin!$A$2="English","Comment","Error!"))</f>
        <v>Comment</v>
      </c>
      <c r="Q12" s="79" t="str">
        <f>IF(Admin!$A$2="Dansk","Præcisering af modelleringsomfang",IF(Admin!$A$2="English","Clarification of modelling scope","Error!"))</f>
        <v>Clarification of modelling scope</v>
      </c>
      <c r="R12" s="1"/>
      <c r="S12" s="1"/>
      <c r="T12" s="16"/>
      <c r="U12" s="16"/>
      <c r="V12" s="16"/>
      <c r="W12" s="16"/>
    </row>
    <row r="13" spans="1:25" ht="18.75" customHeight="1" x14ac:dyDescent="0.25">
      <c r="A13" s="154"/>
      <c r="B13" s="155"/>
      <c r="C13" s="80" t="str">
        <f>IF(Admin!$A$2="Dansk","Discipline",IF(Admin!$A$2="English","Fagområde","Error!"))</f>
        <v>Fagområde</v>
      </c>
      <c r="D13" s="81" t="str">
        <f>IF(Admin!$A$2="Dansk","Category",IF(Admin!$A$2="English","Kategori","Error!"))</f>
        <v>Kategori</v>
      </c>
      <c r="E13" s="82" t="s">
        <v>38</v>
      </c>
      <c r="F13" s="82" t="s">
        <v>37</v>
      </c>
      <c r="G13" s="82" t="s">
        <v>41</v>
      </c>
      <c r="H13" s="83" t="str">
        <f>IF(Admin!$A$2="Dansk","Civil Works / Building Part Specification",IF(Admin!$A$2="English","Anlægs- / Bygningsdelsspecifikationer","Error!"))</f>
        <v>Anlægs- / Bygningsdelsspecifikationer</v>
      </c>
      <c r="I13" s="84"/>
      <c r="J13" s="84"/>
      <c r="K13" s="84"/>
      <c r="L13" s="85" t="s">
        <v>42</v>
      </c>
      <c r="M13" s="84"/>
      <c r="N13" s="84"/>
      <c r="O13" s="86"/>
      <c r="P13" s="87" t="str">
        <f>IF(Admin!$A$2="Dansk","Comment",IF(Admin!$A$2="English","Kommentar","Error!"))</f>
        <v>Kommentar</v>
      </c>
      <c r="Q13" s="87" t="str">
        <f>IF(Admin!$A$2="Dansk","Clarification of modelling scope",IF(Admin!$A$2="English","Præcisering af modelleringsomfang","Error!"))</f>
        <v>Præcisering af modelleringsomfang</v>
      </c>
      <c r="R13" s="1"/>
      <c r="S13" s="1"/>
      <c r="T13" s="16"/>
      <c r="U13" s="16"/>
      <c r="V13" s="16"/>
      <c r="W13" s="16"/>
    </row>
    <row r="14" spans="1:25" ht="15" customHeight="1" x14ac:dyDescent="0.25">
      <c r="A14" s="154"/>
      <c r="B14" s="155"/>
      <c r="C14" s="88"/>
      <c r="D14" s="89"/>
      <c r="E14" s="84"/>
      <c r="F14" s="84"/>
      <c r="G14" s="84"/>
      <c r="H14" s="86"/>
      <c r="I14" s="90" t="str">
        <f>IF(Admin!$A$2="Dansk","Anlægsprogram",IF(Admin!$A$2="English","Construction programme","Error!"))</f>
        <v>Construction programme</v>
      </c>
      <c r="J14" s="90" t="str">
        <f>IF(Admin!$A$2="Dansk","Dispositionsforslag",IF(Admin!$A$2="English","Outline proposal","Error!"))</f>
        <v>Outline proposal</v>
      </c>
      <c r="K14" s="90" t="str">
        <f>IF(Admin!$A$2="Dansk","Projektforslag",IF(Admin!$A$2="English","Project proposal","Error!"))</f>
        <v>Project proposal</v>
      </c>
      <c r="L14" s="91" t="str">
        <f>IF(Admin!$A$2="Dansk","For- / Myndighedsprojekt",IF(Admin!$A$2="English","Preliminary / regulatory projekt","Error!"))</f>
        <v>Preliminary / regulatory projekt</v>
      </c>
      <c r="M14" s="91" t="str">
        <f>IF(Admin!$A$2="Dansk","Udbudsprojekt",IF(Admin!$A$2="English","Design for tender","Error!"))</f>
        <v>Design for tender</v>
      </c>
      <c r="N14" s="91" t="str">
        <f>IF(Admin!$A$2="Dansk","Udførelsesprojekt",IF(Admin!$A$2="English","Design for construction","Error!"))</f>
        <v>Design for construction</v>
      </c>
      <c r="O14" s="92" t="s">
        <v>43</v>
      </c>
      <c r="P14" s="93"/>
      <c r="Q14" s="93"/>
      <c r="R14" s="1"/>
      <c r="S14" s="1"/>
      <c r="T14" s="16"/>
      <c r="U14" s="16"/>
      <c r="V14" s="16"/>
      <c r="W14" s="16"/>
    </row>
    <row r="15" spans="1:25" ht="15" customHeight="1" thickBot="1" x14ac:dyDescent="0.3">
      <c r="A15" s="154"/>
      <c r="B15" s="155"/>
      <c r="C15" s="94"/>
      <c r="D15" s="95"/>
      <c r="E15" s="96"/>
      <c r="F15" s="82"/>
      <c r="G15" s="96"/>
      <c r="H15" s="97"/>
      <c r="I15" s="98" t="str">
        <f>IF(Admin!$A$2="Dansk","Construction programme",IF(Admin!$A$2="English","Anlægsprogram","Error!"))</f>
        <v>Anlægsprogram</v>
      </c>
      <c r="J15" s="98" t="str">
        <f>IF(Admin!$A$2="Dansk","Outline proposal",IF(Admin!$A$2="English","","Error!"))</f>
        <v/>
      </c>
      <c r="K15" s="98" t="str">
        <f>IF(Admin!$A$2="Dansk","Project proposal",IF(Admin!$A$2="English","Projektforslag","Error!"))</f>
        <v>Projektforslag</v>
      </c>
      <c r="L15" s="99" t="str">
        <f>IF(Admin!$A$2="Dansk","Preliminary / regulatory projekt",IF(Admin!$A$2="English","For- / Myndighedsprojekt","Error!"))</f>
        <v>For- / Myndighedsprojekt</v>
      </c>
      <c r="M15" s="99" t="str">
        <f>IF(Admin!$A$2="Dansk","Design for tender",IF(Admin!$A$2="English","Udbudsprojekt","Error!"))</f>
        <v>Udbudsprojekt</v>
      </c>
      <c r="N15" s="99" t="str">
        <f>IF(Admin!$A$2="Dansk","Design for construction",IF(Admin!$A$2="English","Udførelsesprojekt","Error!"))</f>
        <v>Udførelsesprojekt</v>
      </c>
      <c r="O15" s="100" t="s">
        <v>43</v>
      </c>
      <c r="P15" s="101"/>
      <c r="Q15" s="102"/>
      <c r="R15" s="1"/>
      <c r="S15" s="1"/>
      <c r="T15" s="16"/>
      <c r="U15" s="16"/>
      <c r="V15" s="16"/>
      <c r="W15" s="16"/>
    </row>
    <row r="16" spans="1:25" x14ac:dyDescent="0.25">
      <c r="A16" s="3" t="s">
        <v>44</v>
      </c>
      <c r="B16" s="11" t="s">
        <v>45</v>
      </c>
      <c r="C16" s="17" t="str">
        <f>IF(Admin!$A$2="Dansk","Rum &amp; Grænser",IF(Admin!$A$2="English","Spaces &amp; Borders","Error!"))</f>
        <v>Spaces &amp; Borders</v>
      </c>
      <c r="D16" s="68"/>
      <c r="E16" s="61"/>
      <c r="F16" s="62"/>
      <c r="G16" s="62"/>
      <c r="H16" s="18"/>
      <c r="I16" s="19" t="s">
        <v>46</v>
      </c>
      <c r="J16" s="19" t="s">
        <v>46</v>
      </c>
      <c r="K16" s="19"/>
      <c r="L16" s="20"/>
      <c r="M16" s="20"/>
      <c r="N16" s="20"/>
      <c r="O16" s="20"/>
      <c r="P16" s="21"/>
      <c r="Q16" s="22"/>
      <c r="R16" s="1"/>
      <c r="S16" s="1"/>
      <c r="T16" s="16"/>
      <c r="U16" s="16"/>
      <c r="V16" s="16"/>
      <c r="W16" s="16"/>
    </row>
    <row r="17" spans="1:23" x14ac:dyDescent="0.25">
      <c r="A17" s="3" t="s">
        <v>44</v>
      </c>
      <c r="B17" s="11" t="s">
        <v>45</v>
      </c>
      <c r="C17" s="23"/>
      <c r="D17" s="69"/>
      <c r="E17" s="30" t="s">
        <v>47</v>
      </c>
      <c r="F17" s="63" t="s">
        <v>48</v>
      </c>
      <c r="G17" s="63" t="s">
        <v>49</v>
      </c>
      <c r="H17" s="24" t="s">
        <v>50</v>
      </c>
      <c r="I17" s="25"/>
      <c r="J17" s="25"/>
      <c r="K17" s="25"/>
      <c r="L17" s="26"/>
      <c r="M17" s="26"/>
      <c r="N17" s="26"/>
      <c r="O17" s="26"/>
      <c r="P17" s="27"/>
      <c r="Q17" s="28"/>
      <c r="R17" s="1"/>
      <c r="S17" s="1"/>
      <c r="T17" s="16"/>
      <c r="U17" s="16"/>
      <c r="V17" s="16"/>
      <c r="W17" s="16"/>
    </row>
    <row r="18" spans="1:23" x14ac:dyDescent="0.25">
      <c r="A18" s="3" t="s">
        <v>44</v>
      </c>
      <c r="B18" s="11" t="s">
        <v>45</v>
      </c>
      <c r="C18" s="23"/>
      <c r="D18" s="69"/>
      <c r="E18" s="30" t="s">
        <v>51</v>
      </c>
      <c r="F18" s="63" t="s">
        <v>52</v>
      </c>
      <c r="G18" s="63" t="s">
        <v>49</v>
      </c>
      <c r="H18" s="24" t="s">
        <v>50</v>
      </c>
      <c r="I18" s="25"/>
      <c r="J18" s="25"/>
      <c r="K18" s="25"/>
      <c r="L18" s="26"/>
      <c r="M18" s="26"/>
      <c r="N18" s="26"/>
      <c r="O18" s="26"/>
      <c r="P18" s="27"/>
      <c r="Q18" s="28"/>
      <c r="R18" s="1"/>
      <c r="S18" s="1"/>
      <c r="T18" s="16"/>
      <c r="U18" s="16"/>
      <c r="V18" s="16"/>
      <c r="W18" s="16"/>
    </row>
    <row r="19" spans="1:23" x14ac:dyDescent="0.25">
      <c r="A19" s="3" t="s">
        <v>44</v>
      </c>
      <c r="B19" s="11" t="s">
        <v>45</v>
      </c>
      <c r="C19" s="23"/>
      <c r="D19" s="69"/>
      <c r="E19" s="30" t="s">
        <v>53</v>
      </c>
      <c r="F19" s="63" t="s">
        <v>54</v>
      </c>
      <c r="G19" s="63" t="s">
        <v>55</v>
      </c>
      <c r="H19" s="24" t="s">
        <v>56</v>
      </c>
      <c r="I19" s="25"/>
      <c r="J19" s="25"/>
      <c r="K19" s="25"/>
      <c r="L19" s="26"/>
      <c r="M19" s="26"/>
      <c r="N19" s="26"/>
      <c r="O19" s="26"/>
      <c r="P19" s="27"/>
      <c r="Q19" s="28"/>
      <c r="R19" s="1"/>
      <c r="S19" s="1"/>
      <c r="T19" s="16"/>
      <c r="U19" s="16"/>
      <c r="V19" s="16"/>
      <c r="W19" s="16"/>
    </row>
    <row r="20" spans="1:23" hidden="1" x14ac:dyDescent="0.25">
      <c r="A20" s="3" t="s">
        <v>57</v>
      </c>
      <c r="B20" s="11" t="s">
        <v>45</v>
      </c>
      <c r="C20" s="23" t="str">
        <f>IF(Admin!$A$2="Dansk","Geoteknik",IF(Admin!$A$2="English","Geotechnics","Error!"))</f>
        <v>Geotechnics</v>
      </c>
      <c r="D20" s="69"/>
      <c r="E20" s="30"/>
      <c r="F20" s="63"/>
      <c r="G20" s="63"/>
      <c r="H20" s="24"/>
      <c r="I20" s="25"/>
      <c r="J20" s="25"/>
      <c r="K20" s="25"/>
      <c r="L20" s="26"/>
      <c r="M20" s="26"/>
      <c r="N20" s="26"/>
      <c r="O20" s="26"/>
      <c r="P20" s="27"/>
      <c r="Q20" s="28"/>
      <c r="R20" s="1"/>
      <c r="S20" s="1"/>
      <c r="T20" s="16"/>
      <c r="U20" s="16"/>
      <c r="V20" s="16"/>
      <c r="W20" s="16"/>
    </row>
    <row r="21" spans="1:23" hidden="1" x14ac:dyDescent="0.25">
      <c r="A21" s="3" t="s">
        <v>57</v>
      </c>
      <c r="B21" s="11" t="s">
        <v>45</v>
      </c>
      <c r="C21" s="23"/>
      <c r="D21" s="69"/>
      <c r="E21" s="30" t="s">
        <v>58</v>
      </c>
      <c r="F21" s="63" t="s">
        <v>59</v>
      </c>
      <c r="G21" s="63" t="s">
        <v>60</v>
      </c>
      <c r="H21" s="24" t="s">
        <v>60</v>
      </c>
      <c r="I21" s="25"/>
      <c r="J21" s="25"/>
      <c r="K21" s="25"/>
      <c r="L21" s="26"/>
      <c r="M21" s="26"/>
      <c r="N21" s="26"/>
      <c r="O21" s="26"/>
      <c r="P21" s="27"/>
      <c r="Q21" s="28"/>
      <c r="R21" s="1"/>
      <c r="S21" s="1"/>
      <c r="T21" s="16"/>
      <c r="U21" s="16"/>
      <c r="V21" s="16"/>
      <c r="W21" s="16"/>
    </row>
    <row r="22" spans="1:23" hidden="1" x14ac:dyDescent="0.25">
      <c r="A22" s="3" t="s">
        <v>57</v>
      </c>
      <c r="B22" s="11" t="s">
        <v>45</v>
      </c>
      <c r="C22" s="23"/>
      <c r="D22" s="69"/>
      <c r="E22" s="30" t="s">
        <v>61</v>
      </c>
      <c r="F22" s="63" t="s">
        <v>62</v>
      </c>
      <c r="G22" s="63" t="s">
        <v>60</v>
      </c>
      <c r="H22" s="24" t="s">
        <v>60</v>
      </c>
      <c r="I22" s="25"/>
      <c r="J22" s="25"/>
      <c r="K22" s="25"/>
      <c r="L22" s="26"/>
      <c r="M22" s="26"/>
      <c r="N22" s="26"/>
      <c r="O22" s="26"/>
      <c r="P22" s="27"/>
      <c r="Q22" s="28"/>
      <c r="R22" s="1"/>
      <c r="S22" s="1"/>
      <c r="T22" s="16"/>
      <c r="U22" s="16"/>
      <c r="V22" s="16"/>
      <c r="W22" s="16"/>
    </row>
    <row r="23" spans="1:23" hidden="1" x14ac:dyDescent="0.25">
      <c r="A23" s="3" t="s">
        <v>57</v>
      </c>
      <c r="B23" s="11" t="s">
        <v>45</v>
      </c>
      <c r="C23" s="23"/>
      <c r="D23" s="69"/>
      <c r="E23" s="30" t="s">
        <v>63</v>
      </c>
      <c r="F23" s="63" t="s">
        <v>64</v>
      </c>
      <c r="G23" s="63" t="s">
        <v>60</v>
      </c>
      <c r="H23" s="24" t="s">
        <v>60</v>
      </c>
      <c r="I23" s="25"/>
      <c r="J23" s="25"/>
      <c r="K23" s="25"/>
      <c r="L23" s="26"/>
      <c r="M23" s="26"/>
      <c r="N23" s="26"/>
      <c r="O23" s="26"/>
      <c r="P23" s="27"/>
      <c r="Q23" s="28"/>
      <c r="R23" s="1"/>
      <c r="S23" s="1"/>
      <c r="T23" s="16"/>
      <c r="U23" s="16"/>
      <c r="V23" s="16"/>
      <c r="W23" s="16"/>
    </row>
    <row r="24" spans="1:23" x14ac:dyDescent="0.25">
      <c r="A24" s="3" t="s">
        <v>44</v>
      </c>
      <c r="B24" s="11" t="s">
        <v>45</v>
      </c>
      <c r="C24" s="23" t="str">
        <f>IF(Admin!$A$2="Dansk","Jordarbejder",IF(Admin!$A$2="English","Earthworks","Error!"))</f>
        <v>Earthworks</v>
      </c>
      <c r="D24" s="69"/>
      <c r="E24" s="30"/>
      <c r="F24" s="63"/>
      <c r="G24" s="63"/>
      <c r="H24" s="24"/>
      <c r="I24" s="25"/>
      <c r="J24" s="25"/>
      <c r="K24" s="25"/>
      <c r="L24" s="26"/>
      <c r="M24" s="26"/>
      <c r="N24" s="26"/>
      <c r="O24" s="26"/>
      <c r="P24" s="27"/>
      <c r="Q24" s="28"/>
      <c r="R24" s="1"/>
      <c r="S24" s="1"/>
      <c r="T24" s="16"/>
      <c r="U24" s="16"/>
      <c r="V24" s="16"/>
      <c r="W24" s="16"/>
    </row>
    <row r="25" spans="1:23" x14ac:dyDescent="0.25">
      <c r="A25" s="3" t="s">
        <v>44</v>
      </c>
      <c r="B25" s="11" t="s">
        <v>45</v>
      </c>
      <c r="C25" s="23"/>
      <c r="D25" s="69"/>
      <c r="E25" s="30" t="s">
        <v>65</v>
      </c>
      <c r="F25" s="63" t="s">
        <v>66</v>
      </c>
      <c r="G25" s="63" t="s">
        <v>67</v>
      </c>
      <c r="H25" s="24" t="s">
        <v>68</v>
      </c>
      <c r="I25" s="25"/>
      <c r="J25" s="25"/>
      <c r="K25" s="25"/>
      <c r="L25" s="26"/>
      <c r="M25" s="26"/>
      <c r="N25" s="26"/>
      <c r="O25" s="26"/>
      <c r="P25" s="27"/>
      <c r="Q25" s="28"/>
      <c r="R25" s="1"/>
      <c r="S25" s="1"/>
      <c r="T25" s="16"/>
      <c r="U25" s="16"/>
      <c r="V25" s="16"/>
      <c r="W25" s="16"/>
    </row>
    <row r="26" spans="1:23" x14ac:dyDescent="0.25">
      <c r="A26" s="3" t="s">
        <v>44</v>
      </c>
      <c r="B26" s="11" t="s">
        <v>45</v>
      </c>
      <c r="C26" s="23"/>
      <c r="D26" s="69"/>
      <c r="E26" s="30" t="s">
        <v>69</v>
      </c>
      <c r="F26" s="63" t="s">
        <v>70</v>
      </c>
      <c r="G26" s="63" t="s">
        <v>69</v>
      </c>
      <c r="H26" s="24" t="s">
        <v>71</v>
      </c>
      <c r="I26" s="25"/>
      <c r="J26" s="25"/>
      <c r="K26" s="25"/>
      <c r="L26" s="26"/>
      <c r="M26" s="26"/>
      <c r="N26" s="26"/>
      <c r="O26" s="26"/>
      <c r="P26" s="27"/>
      <c r="Q26" s="28"/>
      <c r="R26" s="1"/>
      <c r="S26" s="1"/>
      <c r="T26" s="16"/>
      <c r="U26" s="16"/>
      <c r="V26" s="16"/>
      <c r="W26" s="16"/>
    </row>
    <row r="27" spans="1:23" x14ac:dyDescent="0.25">
      <c r="A27" s="3" t="s">
        <v>44</v>
      </c>
      <c r="B27" s="11" t="s">
        <v>45</v>
      </c>
      <c r="C27" s="23"/>
      <c r="D27" s="69"/>
      <c r="E27" s="30" t="s">
        <v>72</v>
      </c>
      <c r="F27" s="63" t="s">
        <v>73</v>
      </c>
      <c r="G27" s="63" t="s">
        <v>67</v>
      </c>
      <c r="H27" s="24" t="s">
        <v>68</v>
      </c>
      <c r="I27" s="25"/>
      <c r="J27" s="25"/>
      <c r="K27" s="25"/>
      <c r="L27" s="26"/>
      <c r="M27" s="26"/>
      <c r="N27" s="26"/>
      <c r="O27" s="26"/>
      <c r="P27" s="27"/>
      <c r="Q27" s="28"/>
      <c r="R27" s="1"/>
      <c r="S27" s="1"/>
      <c r="T27" s="16"/>
      <c r="U27" s="16"/>
      <c r="V27" s="16"/>
      <c r="W27" s="16"/>
    </row>
    <row r="28" spans="1:23" x14ac:dyDescent="0.25">
      <c r="A28" s="3" t="s">
        <v>44</v>
      </c>
      <c r="B28" s="11" t="s">
        <v>45</v>
      </c>
      <c r="C28" s="23"/>
      <c r="D28" s="69"/>
      <c r="E28" s="30" t="s">
        <v>74</v>
      </c>
      <c r="F28" s="63" t="s">
        <v>75</v>
      </c>
      <c r="G28" s="63" t="s">
        <v>67</v>
      </c>
      <c r="H28" s="24" t="s">
        <v>68</v>
      </c>
      <c r="I28" s="25"/>
      <c r="J28" s="25"/>
      <c r="K28" s="25"/>
      <c r="L28" s="26"/>
      <c r="M28" s="26"/>
      <c r="N28" s="26"/>
      <c r="O28" s="26"/>
      <c r="P28" s="27"/>
      <c r="Q28" s="28"/>
      <c r="R28" s="1"/>
      <c r="S28" s="1"/>
      <c r="T28" s="16"/>
      <c r="U28" s="16"/>
      <c r="V28" s="16"/>
      <c r="W28" s="16"/>
    </row>
    <row r="29" spans="1:23" x14ac:dyDescent="0.25">
      <c r="A29" s="3" t="s">
        <v>44</v>
      </c>
      <c r="B29" s="11" t="s">
        <v>76</v>
      </c>
      <c r="C29" s="23" t="str">
        <f>IF(Admin!$A$2="Dansk","Vej",IF(Admin!$A$2="English","Roads","Error!"))</f>
        <v>Roads</v>
      </c>
      <c r="D29" s="69"/>
      <c r="E29" s="30"/>
      <c r="F29" s="63"/>
      <c r="G29" s="63"/>
      <c r="H29" s="24"/>
      <c r="I29" s="25"/>
      <c r="J29" s="25"/>
      <c r="K29" s="25"/>
      <c r="L29" s="26"/>
      <c r="M29" s="26"/>
      <c r="N29" s="26"/>
      <c r="O29" s="26"/>
      <c r="P29" s="27"/>
      <c r="Q29" s="28"/>
      <c r="R29" s="1"/>
      <c r="S29" s="1"/>
      <c r="T29" s="16"/>
      <c r="U29" s="16"/>
      <c r="V29" s="16"/>
      <c r="W29" s="16"/>
    </row>
    <row r="30" spans="1:23" x14ac:dyDescent="0.25">
      <c r="A30" s="3" t="s">
        <v>44</v>
      </c>
      <c r="B30" s="11" t="s">
        <v>76</v>
      </c>
      <c r="C30" s="23"/>
      <c r="D30" s="69"/>
      <c r="E30" s="30" t="s">
        <v>77</v>
      </c>
      <c r="F30" s="63" t="s">
        <v>78</v>
      </c>
      <c r="G30" s="63" t="s">
        <v>79</v>
      </c>
      <c r="H30" s="24" t="s">
        <v>80</v>
      </c>
      <c r="I30" s="25"/>
      <c r="J30" s="25"/>
      <c r="K30" s="25"/>
      <c r="L30" s="26"/>
      <c r="M30" s="26"/>
      <c r="N30" s="26"/>
      <c r="O30" s="26"/>
      <c r="P30" s="27"/>
      <c r="Q30" s="28"/>
      <c r="R30" s="1"/>
      <c r="S30" s="1"/>
      <c r="T30" s="16"/>
      <c r="U30" s="16"/>
      <c r="V30" s="16"/>
      <c r="W30" s="16"/>
    </row>
    <row r="31" spans="1:23" x14ac:dyDescent="0.25">
      <c r="A31" s="3" t="s">
        <v>44</v>
      </c>
      <c r="B31" s="11" t="s">
        <v>76</v>
      </c>
      <c r="C31" s="23"/>
      <c r="D31" s="69"/>
      <c r="E31" s="30" t="s">
        <v>81</v>
      </c>
      <c r="F31" s="63" t="s">
        <v>82</v>
      </c>
      <c r="G31" s="63" t="s">
        <v>83</v>
      </c>
      <c r="H31" s="24" t="s">
        <v>84</v>
      </c>
      <c r="I31" s="25"/>
      <c r="J31" s="25"/>
      <c r="K31" s="25"/>
      <c r="L31" s="26"/>
      <c r="M31" s="26"/>
      <c r="N31" s="26"/>
      <c r="O31" s="26"/>
      <c r="P31" s="27"/>
      <c r="Q31" s="28"/>
      <c r="R31" s="1"/>
      <c r="S31" s="1"/>
      <c r="T31" s="16"/>
      <c r="U31" s="16"/>
      <c r="V31" s="16"/>
      <c r="W31" s="16"/>
    </row>
    <row r="32" spans="1:23" x14ac:dyDescent="0.25">
      <c r="A32" s="3" t="s">
        <v>44</v>
      </c>
      <c r="B32" s="11" t="s">
        <v>76</v>
      </c>
      <c r="C32" s="23"/>
      <c r="D32" s="69"/>
      <c r="E32" s="30" t="s">
        <v>85</v>
      </c>
      <c r="F32" s="30" t="s">
        <v>86</v>
      </c>
      <c r="G32" s="30" t="s">
        <v>83</v>
      </c>
      <c r="H32" s="24" t="s">
        <v>84</v>
      </c>
      <c r="I32" s="25"/>
      <c r="J32" s="25"/>
      <c r="K32" s="25"/>
      <c r="L32" s="26"/>
      <c r="M32" s="26"/>
      <c r="N32" s="26"/>
      <c r="O32" s="26"/>
      <c r="P32" s="27"/>
      <c r="Q32" s="28"/>
      <c r="R32" s="1"/>
      <c r="S32" s="1"/>
      <c r="T32" s="16"/>
      <c r="U32" s="16"/>
      <c r="V32" s="16"/>
      <c r="W32" s="16"/>
    </row>
    <row r="33" spans="1:23" x14ac:dyDescent="0.25">
      <c r="A33" s="3" t="s">
        <v>44</v>
      </c>
      <c r="B33" s="11" t="s">
        <v>76</v>
      </c>
      <c r="C33" s="23"/>
      <c r="D33" s="69"/>
      <c r="E33" s="30" t="s">
        <v>87</v>
      </c>
      <c r="F33" s="30" t="s">
        <v>88</v>
      </c>
      <c r="G33" s="30" t="s">
        <v>83</v>
      </c>
      <c r="H33" s="24" t="s">
        <v>84</v>
      </c>
      <c r="I33" s="25"/>
      <c r="J33" s="25"/>
      <c r="K33" s="25"/>
      <c r="L33" s="26"/>
      <c r="M33" s="26"/>
      <c r="N33" s="26"/>
      <c r="O33" s="26"/>
      <c r="P33" s="27"/>
      <c r="Q33" s="28"/>
      <c r="R33" s="1"/>
      <c r="S33" s="1"/>
      <c r="T33" s="16"/>
      <c r="U33" s="16"/>
      <c r="V33" s="16"/>
      <c r="W33" s="16"/>
    </row>
    <row r="34" spans="1:23" x14ac:dyDescent="0.25">
      <c r="A34" s="3" t="s">
        <v>44</v>
      </c>
      <c r="B34" s="11" t="s">
        <v>76</v>
      </c>
      <c r="C34" s="23"/>
      <c r="D34" s="69"/>
      <c r="E34" s="30" t="s">
        <v>89</v>
      </c>
      <c r="F34" s="30" t="s">
        <v>90</v>
      </c>
      <c r="G34" s="30" t="s">
        <v>83</v>
      </c>
      <c r="H34" s="24" t="s">
        <v>84</v>
      </c>
      <c r="I34" s="25"/>
      <c r="J34" s="25"/>
      <c r="K34" s="25"/>
      <c r="L34" s="26"/>
      <c r="M34" s="26"/>
      <c r="N34" s="26"/>
      <c r="O34" s="26"/>
      <c r="P34" s="27"/>
      <c r="Q34" s="28"/>
      <c r="R34" s="1"/>
      <c r="S34" s="1"/>
      <c r="T34" s="16"/>
      <c r="U34" s="16"/>
      <c r="V34" s="16"/>
      <c r="W34" s="16"/>
    </row>
    <row r="35" spans="1:23" x14ac:dyDescent="0.25">
      <c r="A35" s="3" t="s">
        <v>44</v>
      </c>
      <c r="B35" s="11" t="s">
        <v>76</v>
      </c>
      <c r="C35" s="23"/>
      <c r="D35" s="69"/>
      <c r="E35" s="30" t="s">
        <v>91</v>
      </c>
      <c r="F35" s="63" t="s">
        <v>92</v>
      </c>
      <c r="G35" s="63" t="s">
        <v>83</v>
      </c>
      <c r="H35" s="24" t="s">
        <v>84</v>
      </c>
      <c r="I35" s="25"/>
      <c r="J35" s="25"/>
      <c r="K35" s="25"/>
      <c r="L35" s="26"/>
      <c r="M35" s="26"/>
      <c r="N35" s="26"/>
      <c r="O35" s="26"/>
      <c r="P35" s="27"/>
      <c r="Q35" s="28"/>
      <c r="R35" s="1"/>
      <c r="S35" s="1"/>
      <c r="T35" s="16"/>
      <c r="U35" s="16"/>
      <c r="V35" s="16"/>
      <c r="W35" s="16"/>
    </row>
    <row r="36" spans="1:23" x14ac:dyDescent="0.25">
      <c r="A36" s="3" t="s">
        <v>44</v>
      </c>
      <c r="B36" s="11" t="s">
        <v>76</v>
      </c>
      <c r="C36" s="23"/>
      <c r="D36" s="69"/>
      <c r="E36" s="30" t="s">
        <v>93</v>
      </c>
      <c r="F36" s="63" t="s">
        <v>94</v>
      </c>
      <c r="G36" s="63" t="s">
        <v>83</v>
      </c>
      <c r="H36" s="24" t="s">
        <v>84</v>
      </c>
      <c r="I36" s="25"/>
      <c r="J36" s="25"/>
      <c r="K36" s="25"/>
      <c r="L36" s="26"/>
      <c r="M36" s="26"/>
      <c r="N36" s="26"/>
      <c r="O36" s="26"/>
      <c r="P36" s="27"/>
      <c r="Q36" s="28"/>
      <c r="R36" s="1"/>
      <c r="S36" s="1"/>
      <c r="T36" s="16"/>
      <c r="U36" s="16"/>
      <c r="V36" s="16"/>
      <c r="W36" s="16"/>
    </row>
    <row r="37" spans="1:23" x14ac:dyDescent="0.25">
      <c r="A37" s="3" t="s">
        <v>44</v>
      </c>
      <c r="B37" s="11" t="s">
        <v>76</v>
      </c>
      <c r="C37" s="23"/>
      <c r="D37" s="69" t="s">
        <v>95</v>
      </c>
      <c r="E37" s="30" t="s">
        <v>96</v>
      </c>
      <c r="F37" s="63" t="s">
        <v>76</v>
      </c>
      <c r="G37" s="63" t="s">
        <v>83</v>
      </c>
      <c r="H37" s="24" t="s">
        <v>84</v>
      </c>
      <c r="I37" s="25"/>
      <c r="J37" s="25"/>
      <c r="K37" s="25"/>
      <c r="L37" s="26"/>
      <c r="M37" s="26"/>
      <c r="N37" s="26"/>
      <c r="O37" s="26"/>
      <c r="P37" s="27"/>
      <c r="Q37" s="28"/>
      <c r="R37" s="1"/>
      <c r="S37" s="1"/>
      <c r="T37" s="16"/>
      <c r="U37" s="16"/>
      <c r="V37" s="16"/>
      <c r="W37" s="16"/>
    </row>
    <row r="38" spans="1:23" x14ac:dyDescent="0.25">
      <c r="A38" s="3" t="s">
        <v>44</v>
      </c>
      <c r="B38" s="11" t="s">
        <v>76</v>
      </c>
      <c r="C38" s="23"/>
      <c r="D38" s="69" t="s">
        <v>95</v>
      </c>
      <c r="E38" s="30" t="s">
        <v>97</v>
      </c>
      <c r="F38" s="63" t="s">
        <v>98</v>
      </c>
      <c r="G38" s="63" t="s">
        <v>99</v>
      </c>
      <c r="H38" s="24" t="s">
        <v>100</v>
      </c>
      <c r="I38" s="25"/>
      <c r="J38" s="25"/>
      <c r="K38" s="25"/>
      <c r="L38" s="26"/>
      <c r="M38" s="26"/>
      <c r="N38" s="26"/>
      <c r="O38" s="26"/>
      <c r="P38" s="27"/>
      <c r="Q38" s="28"/>
      <c r="R38" s="1"/>
      <c r="S38" s="1"/>
      <c r="T38" s="16"/>
      <c r="U38" s="16"/>
      <c r="V38" s="16"/>
      <c r="W38" s="16"/>
    </row>
    <row r="39" spans="1:23" x14ac:dyDescent="0.25">
      <c r="A39" s="3" t="s">
        <v>44</v>
      </c>
      <c r="B39" s="11" t="s">
        <v>76</v>
      </c>
      <c r="C39" s="23"/>
      <c r="D39" s="69" t="s">
        <v>95</v>
      </c>
      <c r="E39" s="30" t="s">
        <v>101</v>
      </c>
      <c r="F39" s="64" t="s">
        <v>102</v>
      </c>
      <c r="G39" s="64" t="s">
        <v>67</v>
      </c>
      <c r="H39" s="24" t="s">
        <v>68</v>
      </c>
      <c r="I39" s="25"/>
      <c r="J39" s="25"/>
      <c r="K39" s="25"/>
      <c r="L39" s="26"/>
      <c r="M39" s="26"/>
      <c r="N39" s="26"/>
      <c r="O39" s="26"/>
      <c r="P39" s="27"/>
      <c r="Q39" s="28"/>
      <c r="R39" s="1"/>
      <c r="S39" s="1"/>
      <c r="T39" s="16"/>
      <c r="U39" s="16"/>
      <c r="V39" s="16"/>
      <c r="W39" s="16"/>
    </row>
    <row r="40" spans="1:23" x14ac:dyDescent="0.25">
      <c r="A40" s="3" t="s">
        <v>44</v>
      </c>
      <c r="B40" s="11" t="s">
        <v>76</v>
      </c>
      <c r="C40" s="23"/>
      <c r="D40" s="69" t="s">
        <v>103</v>
      </c>
      <c r="E40" s="30" t="s">
        <v>97</v>
      </c>
      <c r="F40" s="63" t="s">
        <v>98</v>
      </c>
      <c r="G40" s="63" t="s">
        <v>99</v>
      </c>
      <c r="H40" s="24" t="s">
        <v>100</v>
      </c>
      <c r="I40" s="25"/>
      <c r="J40" s="25"/>
      <c r="K40" s="25"/>
      <c r="L40" s="26"/>
      <c r="M40" s="26"/>
      <c r="N40" s="26"/>
      <c r="O40" s="26"/>
      <c r="P40" s="27"/>
      <c r="Q40" s="28"/>
      <c r="R40" s="1"/>
      <c r="S40" s="1"/>
      <c r="T40" s="16"/>
      <c r="U40" s="16"/>
      <c r="V40" s="16"/>
      <c r="W40" s="16"/>
    </row>
    <row r="41" spans="1:23" x14ac:dyDescent="0.25">
      <c r="A41" s="3" t="s">
        <v>44</v>
      </c>
      <c r="B41" s="11" t="s">
        <v>76</v>
      </c>
      <c r="C41" s="23"/>
      <c r="D41" s="69" t="s">
        <v>103</v>
      </c>
      <c r="E41" s="65" t="s">
        <v>104</v>
      </c>
      <c r="F41" s="63" t="s">
        <v>105</v>
      </c>
      <c r="G41" s="63" t="s">
        <v>83</v>
      </c>
      <c r="H41" s="24" t="s">
        <v>84</v>
      </c>
      <c r="I41" s="25"/>
      <c r="J41" s="25"/>
      <c r="K41" s="25"/>
      <c r="L41" s="26"/>
      <c r="M41" s="26"/>
      <c r="N41" s="26"/>
      <c r="O41" s="26"/>
      <c r="P41" s="27"/>
      <c r="Q41" s="28"/>
      <c r="R41" s="1"/>
      <c r="S41" s="1"/>
      <c r="T41" s="16"/>
      <c r="U41" s="16"/>
      <c r="V41" s="16"/>
      <c r="W41" s="16"/>
    </row>
    <row r="42" spans="1:23" x14ac:dyDescent="0.25">
      <c r="A42" s="3" t="s">
        <v>44</v>
      </c>
      <c r="B42" s="11" t="s">
        <v>106</v>
      </c>
      <c r="C42" s="23" t="str">
        <f>IF(Admin!$A$2="Dansk","Bane",IF(Admin!$A$2="English","Rail","Error!"))</f>
        <v>Rail</v>
      </c>
      <c r="D42" s="69"/>
      <c r="E42" s="61"/>
      <c r="F42" s="63"/>
      <c r="G42" s="63"/>
      <c r="H42" s="24"/>
      <c r="I42" s="25"/>
      <c r="J42" s="25"/>
      <c r="K42" s="25"/>
      <c r="L42" s="26"/>
      <c r="M42" s="26"/>
      <c r="N42" s="26"/>
      <c r="O42" s="26"/>
      <c r="P42" s="27"/>
      <c r="Q42" s="28"/>
      <c r="R42" s="1"/>
      <c r="S42" s="1"/>
      <c r="T42" s="16"/>
      <c r="U42" s="16"/>
      <c r="V42" s="16"/>
      <c r="W42" s="16"/>
    </row>
    <row r="43" spans="1:23" x14ac:dyDescent="0.25">
      <c r="A43" s="3" t="s">
        <v>44</v>
      </c>
      <c r="B43" s="11" t="s">
        <v>106</v>
      </c>
      <c r="C43" s="23"/>
      <c r="D43" s="69"/>
      <c r="E43" s="30" t="s">
        <v>107</v>
      </c>
      <c r="F43" s="63" t="s">
        <v>108</v>
      </c>
      <c r="G43" s="63" t="s">
        <v>109</v>
      </c>
      <c r="H43" s="24" t="s">
        <v>110</v>
      </c>
      <c r="I43" s="25"/>
      <c r="J43" s="25"/>
      <c r="K43" s="25"/>
      <c r="L43" s="26"/>
      <c r="M43" s="26"/>
      <c r="N43" s="26"/>
      <c r="O43" s="26"/>
      <c r="P43" s="27"/>
      <c r="Q43" s="28"/>
      <c r="R43" s="1"/>
      <c r="S43" s="1"/>
      <c r="T43" s="16"/>
      <c r="U43" s="16"/>
      <c r="V43" s="16"/>
      <c r="W43" s="16"/>
    </row>
    <row r="44" spans="1:23" x14ac:dyDescent="0.25">
      <c r="A44" s="3" t="s">
        <v>44</v>
      </c>
      <c r="B44" s="11" t="s">
        <v>106</v>
      </c>
      <c r="C44" s="29"/>
      <c r="D44" s="70"/>
      <c r="E44" s="30" t="s">
        <v>111</v>
      </c>
      <c r="F44" s="30" t="s">
        <v>112</v>
      </c>
      <c r="G44" s="30" t="s">
        <v>113</v>
      </c>
      <c r="H44" s="31" t="s">
        <v>114</v>
      </c>
      <c r="I44" s="25"/>
      <c r="J44" s="25"/>
      <c r="K44" s="25"/>
      <c r="L44" s="25"/>
      <c r="M44" s="25"/>
      <c r="N44" s="25"/>
      <c r="O44" s="25"/>
      <c r="P44" s="32"/>
      <c r="Q44" s="33"/>
      <c r="R44" s="1"/>
      <c r="S44" s="1"/>
    </row>
    <row r="45" spans="1:23" x14ac:dyDescent="0.25">
      <c r="A45" s="3" t="s">
        <v>44</v>
      </c>
      <c r="B45" s="11" t="s">
        <v>106</v>
      </c>
      <c r="C45" s="29"/>
      <c r="D45" s="70"/>
      <c r="E45" s="30" t="s">
        <v>115</v>
      </c>
      <c r="F45" s="30" t="s">
        <v>116</v>
      </c>
      <c r="G45" s="30" t="s">
        <v>115</v>
      </c>
      <c r="H45" s="31" t="s">
        <v>117</v>
      </c>
      <c r="I45" s="25"/>
      <c r="J45" s="25"/>
      <c r="K45" s="25"/>
      <c r="L45" s="25"/>
      <c r="M45" s="25"/>
      <c r="N45" s="25"/>
      <c r="O45" s="25"/>
      <c r="P45" s="32"/>
      <c r="Q45" s="33"/>
      <c r="R45" s="1"/>
      <c r="S45" s="1"/>
    </row>
    <row r="46" spans="1:23" x14ac:dyDescent="0.25">
      <c r="A46" s="3" t="s">
        <v>44</v>
      </c>
      <c r="B46" s="11" t="s">
        <v>106</v>
      </c>
      <c r="C46" s="29"/>
      <c r="D46" s="70"/>
      <c r="E46" s="30" t="s">
        <v>118</v>
      </c>
      <c r="F46" s="30" t="s">
        <v>106</v>
      </c>
      <c r="G46" s="30" t="s">
        <v>119</v>
      </c>
      <c r="H46" s="31" t="s">
        <v>120</v>
      </c>
      <c r="I46" s="25"/>
      <c r="J46" s="25"/>
      <c r="K46" s="25"/>
      <c r="L46" s="25"/>
      <c r="M46" s="25"/>
      <c r="N46" s="25"/>
      <c r="O46" s="25"/>
      <c r="P46" s="32"/>
      <c r="Q46" s="33"/>
      <c r="R46" s="1"/>
      <c r="S46" s="1"/>
    </row>
    <row r="47" spans="1:23" x14ac:dyDescent="0.25">
      <c r="A47" s="3" t="s">
        <v>44</v>
      </c>
      <c r="B47" s="11" t="s">
        <v>106</v>
      </c>
      <c r="C47" s="29"/>
      <c r="D47" s="70"/>
      <c r="E47" s="30" t="s">
        <v>121</v>
      </c>
      <c r="F47" s="30" t="s">
        <v>122</v>
      </c>
      <c r="G47" s="30" t="s">
        <v>119</v>
      </c>
      <c r="H47" s="31" t="s">
        <v>120</v>
      </c>
      <c r="I47" s="25"/>
      <c r="J47" s="25"/>
      <c r="K47" s="25"/>
      <c r="L47" s="25"/>
      <c r="M47" s="25"/>
      <c r="N47" s="25"/>
      <c r="O47" s="25"/>
      <c r="P47" s="32"/>
      <c r="Q47" s="33"/>
      <c r="R47" s="1"/>
      <c r="S47" s="1"/>
    </row>
    <row r="48" spans="1:23" x14ac:dyDescent="0.25">
      <c r="A48" s="3" t="s">
        <v>44</v>
      </c>
      <c r="B48" s="11" t="s">
        <v>106</v>
      </c>
      <c r="C48" s="29"/>
      <c r="D48" s="70"/>
      <c r="E48" s="30" t="s">
        <v>123</v>
      </c>
      <c r="F48" s="30" t="s">
        <v>124</v>
      </c>
      <c r="G48" s="30" t="s">
        <v>125</v>
      </c>
      <c r="H48" s="31" t="s">
        <v>126</v>
      </c>
      <c r="I48" s="25"/>
      <c r="J48" s="25"/>
      <c r="K48" s="25"/>
      <c r="L48" s="25"/>
      <c r="M48" s="25"/>
      <c r="N48" s="25"/>
      <c r="O48" s="25"/>
      <c r="P48" s="32"/>
      <c r="Q48" s="33"/>
      <c r="R48" s="1"/>
      <c r="S48" s="1"/>
    </row>
    <row r="49" spans="1:23" x14ac:dyDescent="0.25">
      <c r="A49" s="3" t="s">
        <v>44</v>
      </c>
      <c r="B49" s="11" t="s">
        <v>106</v>
      </c>
      <c r="C49" s="29"/>
      <c r="D49" s="70"/>
      <c r="E49" s="30" t="s">
        <v>127</v>
      </c>
      <c r="F49" s="30" t="s">
        <v>128</v>
      </c>
      <c r="G49" s="30" t="s">
        <v>119</v>
      </c>
      <c r="H49" s="31" t="s">
        <v>120</v>
      </c>
      <c r="I49" s="25"/>
      <c r="J49" s="25"/>
      <c r="K49" s="25"/>
      <c r="L49" s="25"/>
      <c r="M49" s="25"/>
      <c r="N49" s="25"/>
      <c r="O49" s="25"/>
      <c r="P49" s="32"/>
      <c r="Q49" s="33"/>
      <c r="R49" s="1"/>
      <c r="S49" s="1"/>
    </row>
    <row r="50" spans="1:23" x14ac:dyDescent="0.25">
      <c r="A50" s="3" t="s">
        <v>44</v>
      </c>
      <c r="B50" s="11" t="s">
        <v>106</v>
      </c>
      <c r="C50" s="29"/>
      <c r="D50" s="70"/>
      <c r="E50" s="30" t="s">
        <v>129</v>
      </c>
      <c r="F50" s="30" t="s">
        <v>130</v>
      </c>
      <c r="G50" s="30" t="s">
        <v>119</v>
      </c>
      <c r="H50" s="31" t="s">
        <v>120</v>
      </c>
      <c r="I50" s="25"/>
      <c r="J50" s="25"/>
      <c r="K50" s="25"/>
      <c r="L50" s="25"/>
      <c r="M50" s="25"/>
      <c r="N50" s="25"/>
      <c r="O50" s="25"/>
      <c r="P50" s="32"/>
      <c r="Q50" s="33"/>
      <c r="R50" s="1"/>
      <c r="S50" s="1"/>
    </row>
    <row r="51" spans="1:23" x14ac:dyDescent="0.25">
      <c r="A51" s="3" t="s">
        <v>44</v>
      </c>
      <c r="B51" s="11" t="s">
        <v>106</v>
      </c>
      <c r="C51" s="29"/>
      <c r="D51" s="70" t="s">
        <v>131</v>
      </c>
      <c r="E51" s="30" t="s">
        <v>132</v>
      </c>
      <c r="F51" s="30" t="s">
        <v>133</v>
      </c>
      <c r="G51" s="30" t="s">
        <v>113</v>
      </c>
      <c r="H51" s="31" t="s">
        <v>114</v>
      </c>
      <c r="I51" s="25"/>
      <c r="J51" s="25"/>
      <c r="K51" s="25"/>
      <c r="L51" s="25"/>
      <c r="M51" s="25"/>
      <c r="N51" s="25"/>
      <c r="O51" s="25"/>
      <c r="P51" s="32"/>
      <c r="Q51" s="33"/>
      <c r="R51" s="1"/>
      <c r="S51" s="1"/>
    </row>
    <row r="52" spans="1:23" x14ac:dyDescent="0.25">
      <c r="A52" s="3" t="s">
        <v>44</v>
      </c>
      <c r="B52" s="11" t="s">
        <v>106</v>
      </c>
      <c r="C52" s="29"/>
      <c r="D52" s="70" t="s">
        <v>131</v>
      </c>
      <c r="E52" s="30" t="s">
        <v>134</v>
      </c>
      <c r="F52" s="66" t="s">
        <v>135</v>
      </c>
      <c r="G52" s="66" t="s">
        <v>136</v>
      </c>
      <c r="H52" s="24" t="s">
        <v>137</v>
      </c>
      <c r="I52" s="25"/>
      <c r="J52" s="25"/>
      <c r="K52" s="25"/>
      <c r="L52" s="25"/>
      <c r="M52" s="25"/>
      <c r="N52" s="25"/>
      <c r="O52" s="25"/>
      <c r="P52" s="32"/>
      <c r="Q52" s="33"/>
      <c r="R52" s="1"/>
      <c r="S52" s="1"/>
    </row>
    <row r="53" spans="1:23" x14ac:dyDescent="0.25">
      <c r="A53" s="3" t="s">
        <v>44</v>
      </c>
      <c r="B53" s="11" t="s">
        <v>106</v>
      </c>
      <c r="C53" s="29"/>
      <c r="D53" s="70" t="s">
        <v>131</v>
      </c>
      <c r="E53" s="30" t="s">
        <v>138</v>
      </c>
      <c r="F53" s="66" t="s">
        <v>139</v>
      </c>
      <c r="G53" s="66" t="s">
        <v>140</v>
      </c>
      <c r="H53" s="24" t="s">
        <v>141</v>
      </c>
      <c r="I53" s="25"/>
      <c r="J53" s="25"/>
      <c r="K53" s="25"/>
      <c r="L53" s="25"/>
      <c r="M53" s="25"/>
      <c r="N53" s="25"/>
      <c r="O53" s="25"/>
      <c r="P53" s="32"/>
      <c r="Q53" s="33"/>
      <c r="R53" s="1"/>
      <c r="S53" s="1"/>
    </row>
    <row r="54" spans="1:23" x14ac:dyDescent="0.25">
      <c r="A54" s="3" t="s">
        <v>44</v>
      </c>
      <c r="B54" s="11" t="s">
        <v>106</v>
      </c>
      <c r="C54" s="29"/>
      <c r="D54" s="70" t="s">
        <v>131</v>
      </c>
      <c r="E54" s="30" t="s">
        <v>142</v>
      </c>
      <c r="F54" s="66" t="s">
        <v>143</v>
      </c>
      <c r="G54" s="66" t="s">
        <v>144</v>
      </c>
      <c r="H54" s="24" t="s">
        <v>141</v>
      </c>
      <c r="I54" s="25"/>
      <c r="J54" s="25"/>
      <c r="K54" s="25"/>
      <c r="L54" s="25"/>
      <c r="M54" s="25"/>
      <c r="N54" s="25"/>
      <c r="O54" s="25"/>
      <c r="P54" s="32"/>
      <c r="Q54" s="33"/>
      <c r="R54" s="1"/>
      <c r="S54" s="1"/>
    </row>
    <row r="55" spans="1:23" x14ac:dyDescent="0.25">
      <c r="A55" s="3" t="s">
        <v>44</v>
      </c>
      <c r="B55" s="11" t="s">
        <v>106</v>
      </c>
      <c r="C55" s="29"/>
      <c r="D55" s="70" t="s">
        <v>131</v>
      </c>
      <c r="E55" s="30" t="s">
        <v>145</v>
      </c>
      <c r="F55" s="30" t="s">
        <v>146</v>
      </c>
      <c r="G55" s="30" t="s">
        <v>147</v>
      </c>
      <c r="H55" s="24" t="s">
        <v>148</v>
      </c>
      <c r="I55" s="25"/>
      <c r="J55" s="25"/>
      <c r="K55" s="25"/>
      <c r="L55" s="25"/>
      <c r="M55" s="25"/>
      <c r="N55" s="25"/>
      <c r="O55" s="25"/>
      <c r="P55" s="32"/>
      <c r="Q55" s="33"/>
      <c r="R55" s="1"/>
      <c r="S55" s="1"/>
    </row>
    <row r="56" spans="1:23" x14ac:dyDescent="0.25">
      <c r="A56" s="3" t="s">
        <v>44</v>
      </c>
      <c r="B56" s="11" t="s">
        <v>106</v>
      </c>
      <c r="C56" s="29"/>
      <c r="D56" s="70" t="s">
        <v>131</v>
      </c>
      <c r="E56" s="30" t="s">
        <v>149</v>
      </c>
      <c r="F56" s="30" t="s">
        <v>150</v>
      </c>
      <c r="G56" s="30" t="s">
        <v>151</v>
      </c>
      <c r="H56" s="24" t="s">
        <v>152</v>
      </c>
      <c r="I56" s="25"/>
      <c r="J56" s="25"/>
      <c r="K56" s="25"/>
      <c r="L56" s="25"/>
      <c r="M56" s="25"/>
      <c r="N56" s="25"/>
      <c r="O56" s="25"/>
      <c r="P56" s="32"/>
      <c r="Q56" s="33"/>
      <c r="R56" s="1"/>
      <c r="S56" s="1"/>
    </row>
    <row r="57" spans="1:23" x14ac:dyDescent="0.25">
      <c r="A57" s="3" t="s">
        <v>44</v>
      </c>
      <c r="B57" s="11" t="s">
        <v>153</v>
      </c>
      <c r="C57" s="23" t="str">
        <f>IF(Admin!$A$2="Dansk","Konstruktioner",IF(Admin!$A$2="English","Structures","Error!"))</f>
        <v>Structures</v>
      </c>
      <c r="D57" s="69"/>
      <c r="E57" s="30"/>
      <c r="F57" s="63"/>
      <c r="G57" s="63"/>
      <c r="H57" s="24"/>
      <c r="I57" s="25"/>
      <c r="J57" s="25"/>
      <c r="K57" s="25"/>
      <c r="L57" s="26"/>
      <c r="M57" s="26"/>
      <c r="N57" s="26"/>
      <c r="O57" s="26"/>
      <c r="P57" s="27"/>
      <c r="Q57" s="28"/>
      <c r="R57" s="1"/>
      <c r="S57" s="1"/>
      <c r="T57" s="16"/>
      <c r="U57" s="16"/>
      <c r="V57" s="16"/>
      <c r="W57" s="16"/>
    </row>
    <row r="58" spans="1:23" x14ac:dyDescent="0.25">
      <c r="A58" s="3" t="s">
        <v>44</v>
      </c>
      <c r="B58" s="11" t="s">
        <v>153</v>
      </c>
      <c r="C58" s="23"/>
      <c r="D58" s="69"/>
      <c r="E58" s="30" t="s">
        <v>154</v>
      </c>
      <c r="F58" s="63" t="s">
        <v>155</v>
      </c>
      <c r="G58" s="63" t="s">
        <v>156</v>
      </c>
      <c r="H58" s="24" t="s">
        <v>157</v>
      </c>
      <c r="I58" s="25"/>
      <c r="J58" s="25"/>
      <c r="K58" s="25"/>
      <c r="L58" s="26"/>
      <c r="M58" s="26"/>
      <c r="N58" s="26"/>
      <c r="O58" s="26"/>
      <c r="P58" s="27"/>
      <c r="Q58" s="28"/>
      <c r="R58" s="1"/>
      <c r="S58" s="1"/>
      <c r="T58" s="16"/>
      <c r="U58" s="16"/>
      <c r="V58" s="16"/>
      <c r="W58" s="16"/>
    </row>
    <row r="59" spans="1:23" x14ac:dyDescent="0.25">
      <c r="A59" s="3" t="s">
        <v>44</v>
      </c>
      <c r="B59" s="11" t="s">
        <v>153</v>
      </c>
      <c r="C59" s="23"/>
      <c r="D59" s="69"/>
      <c r="E59" s="30" t="s">
        <v>158</v>
      </c>
      <c r="F59" s="63" t="s">
        <v>159</v>
      </c>
      <c r="G59" s="63" t="s">
        <v>136</v>
      </c>
      <c r="H59" s="24" t="s">
        <v>137</v>
      </c>
      <c r="I59" s="25"/>
      <c r="J59" s="25"/>
      <c r="K59" s="25"/>
      <c r="L59" s="26"/>
      <c r="M59" s="26"/>
      <c r="N59" s="26"/>
      <c r="O59" s="26"/>
      <c r="P59" s="27"/>
      <c r="Q59" s="28"/>
      <c r="R59" s="1"/>
      <c r="S59" s="1"/>
      <c r="T59" s="16"/>
      <c r="U59" s="16"/>
      <c r="V59" s="16"/>
      <c r="W59" s="16"/>
    </row>
    <row r="60" spans="1:23" x14ac:dyDescent="0.25">
      <c r="A60" s="3" t="s">
        <v>44</v>
      </c>
      <c r="B60" s="11" t="s">
        <v>153</v>
      </c>
      <c r="C60" s="23"/>
      <c r="D60" s="69"/>
      <c r="E60" s="30" t="s">
        <v>160</v>
      </c>
      <c r="F60" s="63" t="s">
        <v>161</v>
      </c>
      <c r="G60" s="63" t="s">
        <v>162</v>
      </c>
      <c r="H60" s="24" t="s">
        <v>163</v>
      </c>
      <c r="I60" s="25"/>
      <c r="J60" s="25"/>
      <c r="K60" s="25"/>
      <c r="L60" s="26"/>
      <c r="M60" s="26"/>
      <c r="N60" s="26"/>
      <c r="O60" s="26"/>
      <c r="P60" s="27"/>
      <c r="Q60" s="28"/>
      <c r="R60" s="1"/>
      <c r="S60" s="1"/>
      <c r="T60" s="16"/>
      <c r="U60" s="16"/>
      <c r="V60" s="16"/>
      <c r="W60" s="16"/>
    </row>
    <row r="61" spans="1:23" x14ac:dyDescent="0.25">
      <c r="A61" s="3" t="s">
        <v>44</v>
      </c>
      <c r="B61" s="11" t="s">
        <v>153</v>
      </c>
      <c r="C61" s="29"/>
      <c r="D61" s="70"/>
      <c r="E61" s="30"/>
      <c r="F61" s="30"/>
      <c r="G61" s="30"/>
      <c r="H61" s="24"/>
      <c r="I61" s="25"/>
      <c r="J61" s="25"/>
      <c r="K61" s="25"/>
      <c r="L61" s="25"/>
      <c r="M61" s="25"/>
      <c r="N61" s="25"/>
      <c r="O61" s="25"/>
      <c r="P61" s="32"/>
      <c r="Q61" s="33"/>
      <c r="R61" s="1"/>
      <c r="S61" s="1"/>
    </row>
    <row r="62" spans="1:23" x14ac:dyDescent="0.25">
      <c r="A62" s="3" t="s">
        <v>44</v>
      </c>
      <c r="B62" s="11" t="s">
        <v>153</v>
      </c>
      <c r="C62" s="29"/>
      <c r="D62" s="70"/>
      <c r="E62" s="30" t="s">
        <v>164</v>
      </c>
      <c r="F62" s="30" t="s">
        <v>165</v>
      </c>
      <c r="G62" s="30" t="s">
        <v>144</v>
      </c>
      <c r="H62" s="24" t="s">
        <v>141</v>
      </c>
      <c r="I62" s="25"/>
      <c r="J62" s="25"/>
      <c r="K62" s="25"/>
      <c r="L62" s="25"/>
      <c r="M62" s="25"/>
      <c r="N62" s="25"/>
      <c r="O62" s="25"/>
      <c r="P62" s="32"/>
      <c r="Q62" s="33"/>
      <c r="R62" s="1"/>
      <c r="S62" s="1"/>
    </row>
    <row r="63" spans="1:23" x14ac:dyDescent="0.25">
      <c r="A63" s="3" t="s">
        <v>44</v>
      </c>
      <c r="B63" s="11" t="s">
        <v>153</v>
      </c>
      <c r="C63" s="29"/>
      <c r="D63" s="70"/>
      <c r="E63" s="30" t="s">
        <v>166</v>
      </c>
      <c r="F63" s="30" t="s">
        <v>167</v>
      </c>
      <c r="G63" s="30" t="s">
        <v>140</v>
      </c>
      <c r="H63" s="24" t="s">
        <v>168</v>
      </c>
      <c r="I63" s="25"/>
      <c r="J63" s="25"/>
      <c r="K63" s="25"/>
      <c r="L63" s="25"/>
      <c r="M63" s="25"/>
      <c r="N63" s="25"/>
      <c r="O63" s="25"/>
      <c r="P63" s="32"/>
      <c r="Q63" s="33"/>
      <c r="R63" s="1"/>
      <c r="S63" s="1"/>
    </row>
    <row r="64" spans="1:23" hidden="1" x14ac:dyDescent="0.25">
      <c r="A64" s="3" t="s">
        <v>57</v>
      </c>
      <c r="B64" s="11" t="s">
        <v>153</v>
      </c>
      <c r="C64" s="29"/>
      <c r="D64" s="70"/>
      <c r="E64" s="30" t="s">
        <v>169</v>
      </c>
      <c r="F64" s="30" t="s">
        <v>170</v>
      </c>
      <c r="G64" s="30" t="s">
        <v>144</v>
      </c>
      <c r="H64" s="24" t="s">
        <v>141</v>
      </c>
      <c r="I64" s="25"/>
      <c r="J64" s="25"/>
      <c r="K64" s="25"/>
      <c r="L64" s="25"/>
      <c r="M64" s="25"/>
      <c r="N64" s="25"/>
      <c r="O64" s="25"/>
      <c r="P64" s="32"/>
      <c r="Q64" s="33"/>
      <c r="R64" s="1"/>
      <c r="S64" s="1"/>
    </row>
    <row r="65" spans="1:19" x14ac:dyDescent="0.25">
      <c r="A65" s="3" t="s">
        <v>44</v>
      </c>
      <c r="B65" s="11" t="s">
        <v>153</v>
      </c>
      <c r="C65" s="29"/>
      <c r="D65" s="70"/>
      <c r="E65" s="30" t="s">
        <v>171</v>
      </c>
      <c r="F65" s="30" t="s">
        <v>172</v>
      </c>
      <c r="G65" s="30" t="s">
        <v>151</v>
      </c>
      <c r="H65" s="24" t="s">
        <v>152</v>
      </c>
      <c r="I65" s="25"/>
      <c r="J65" s="25"/>
      <c r="K65" s="25"/>
      <c r="L65" s="25"/>
      <c r="M65" s="25"/>
      <c r="N65" s="25"/>
      <c r="O65" s="25"/>
      <c r="P65" s="32"/>
      <c r="Q65" s="33"/>
      <c r="R65" s="1"/>
      <c r="S65" s="1"/>
    </row>
    <row r="66" spans="1:19" x14ac:dyDescent="0.25">
      <c r="A66" s="3" t="s">
        <v>44</v>
      </c>
      <c r="B66" s="11" t="s">
        <v>153</v>
      </c>
      <c r="C66" s="29"/>
      <c r="D66" s="70"/>
      <c r="E66" s="30" t="s">
        <v>173</v>
      </c>
      <c r="F66" s="30" t="s">
        <v>150</v>
      </c>
      <c r="G66" s="30" t="s">
        <v>151</v>
      </c>
      <c r="H66" s="24" t="s">
        <v>152</v>
      </c>
      <c r="I66" s="25"/>
      <c r="J66" s="25"/>
      <c r="K66" s="25"/>
      <c r="L66" s="25"/>
      <c r="M66" s="25"/>
      <c r="N66" s="25"/>
      <c r="O66" s="25"/>
      <c r="P66" s="32"/>
      <c r="Q66" s="33"/>
      <c r="R66" s="1"/>
      <c r="S66" s="1"/>
    </row>
    <row r="67" spans="1:19" hidden="1" x14ac:dyDescent="0.25">
      <c r="A67" s="3" t="s">
        <v>57</v>
      </c>
      <c r="B67" s="11" t="s">
        <v>153</v>
      </c>
      <c r="C67" s="29"/>
      <c r="D67" s="70"/>
      <c r="E67" s="30" t="s">
        <v>174</v>
      </c>
      <c r="F67" s="30" t="s">
        <v>175</v>
      </c>
      <c r="G67" s="30" t="s">
        <v>151</v>
      </c>
      <c r="H67" s="24" t="s">
        <v>152</v>
      </c>
      <c r="I67" s="25"/>
      <c r="J67" s="25"/>
      <c r="K67" s="25"/>
      <c r="L67" s="25"/>
      <c r="M67" s="25"/>
      <c r="N67" s="25"/>
      <c r="O67" s="25"/>
      <c r="P67" s="32"/>
      <c r="Q67" s="33"/>
      <c r="R67" s="1"/>
      <c r="S67" s="1"/>
    </row>
    <row r="68" spans="1:19" x14ac:dyDescent="0.25">
      <c r="A68" s="3" t="s">
        <v>44</v>
      </c>
      <c r="B68" s="11" t="s">
        <v>153</v>
      </c>
      <c r="C68" s="29"/>
      <c r="D68" s="70"/>
      <c r="E68" s="30" t="s">
        <v>176</v>
      </c>
      <c r="F68" s="30" t="s">
        <v>177</v>
      </c>
      <c r="G68" s="30" t="s">
        <v>151</v>
      </c>
      <c r="H68" s="24" t="s">
        <v>152</v>
      </c>
      <c r="I68" s="25"/>
      <c r="J68" s="25"/>
      <c r="K68" s="25"/>
      <c r="L68" s="25"/>
      <c r="M68" s="25"/>
      <c r="N68" s="25"/>
      <c r="O68" s="25"/>
      <c r="P68" s="32"/>
      <c r="Q68" s="33"/>
      <c r="R68" s="1"/>
      <c r="S68" s="1"/>
    </row>
    <row r="69" spans="1:19" x14ac:dyDescent="0.25">
      <c r="A69" s="3" t="s">
        <v>44</v>
      </c>
      <c r="B69" s="11" t="s">
        <v>153</v>
      </c>
      <c r="C69" s="29"/>
      <c r="D69" s="70"/>
      <c r="E69" s="30"/>
      <c r="F69" s="30"/>
      <c r="G69" s="30"/>
      <c r="H69" s="24"/>
      <c r="I69" s="25"/>
      <c r="J69" s="25"/>
      <c r="K69" s="25"/>
      <c r="L69" s="25"/>
      <c r="M69" s="25"/>
      <c r="N69" s="25"/>
      <c r="O69" s="25"/>
      <c r="P69" s="32"/>
      <c r="Q69" s="33"/>
      <c r="R69" s="1"/>
      <c r="S69" s="1"/>
    </row>
    <row r="70" spans="1:19" x14ac:dyDescent="0.25">
      <c r="A70" s="3" t="s">
        <v>44</v>
      </c>
      <c r="B70" s="11" t="s">
        <v>153</v>
      </c>
      <c r="C70" s="29"/>
      <c r="D70" s="70"/>
      <c r="E70" s="30" t="s">
        <v>178</v>
      </c>
      <c r="F70" s="30" t="s">
        <v>179</v>
      </c>
      <c r="G70" s="30" t="s">
        <v>113</v>
      </c>
      <c r="H70" s="31" t="s">
        <v>114</v>
      </c>
      <c r="I70" s="25"/>
      <c r="J70" s="25"/>
      <c r="K70" s="25"/>
      <c r="L70" s="25"/>
      <c r="M70" s="25"/>
      <c r="N70" s="25"/>
      <c r="O70" s="25"/>
      <c r="P70" s="32"/>
      <c r="Q70" s="33"/>
      <c r="R70" s="1"/>
      <c r="S70" s="1"/>
    </row>
    <row r="71" spans="1:19" x14ac:dyDescent="0.25">
      <c r="A71" s="3" t="s">
        <v>44</v>
      </c>
      <c r="B71" s="11" t="s">
        <v>153</v>
      </c>
      <c r="C71" s="29"/>
      <c r="D71" s="70"/>
      <c r="E71" s="30" t="s">
        <v>180</v>
      </c>
      <c r="F71" s="30" t="s">
        <v>181</v>
      </c>
      <c r="G71" s="30" t="s">
        <v>182</v>
      </c>
      <c r="H71" s="24" t="s">
        <v>183</v>
      </c>
      <c r="I71" s="25"/>
      <c r="J71" s="25"/>
      <c r="K71" s="25"/>
      <c r="L71" s="25"/>
      <c r="M71" s="25"/>
      <c r="N71" s="25"/>
      <c r="O71" s="25"/>
      <c r="P71" s="32"/>
      <c r="Q71" s="33"/>
      <c r="R71" s="1"/>
      <c r="S71" s="1"/>
    </row>
    <row r="72" spans="1:19" hidden="1" x14ac:dyDescent="0.25">
      <c r="A72" s="3" t="s">
        <v>57</v>
      </c>
      <c r="B72" s="11" t="s">
        <v>153</v>
      </c>
      <c r="C72" s="29"/>
      <c r="D72" s="70"/>
      <c r="E72" s="30" t="s">
        <v>184</v>
      </c>
      <c r="F72" s="30" t="s">
        <v>185</v>
      </c>
      <c r="G72" s="30" t="s">
        <v>113</v>
      </c>
      <c r="H72" s="31" t="s">
        <v>114</v>
      </c>
      <c r="I72" s="25"/>
      <c r="J72" s="25"/>
      <c r="K72" s="25"/>
      <c r="L72" s="25"/>
      <c r="M72" s="25"/>
      <c r="N72" s="25"/>
      <c r="O72" s="25"/>
      <c r="P72" s="32"/>
      <c r="Q72" s="33"/>
      <c r="R72" s="1"/>
      <c r="S72" s="1"/>
    </row>
    <row r="73" spans="1:19" x14ac:dyDescent="0.25">
      <c r="A73" s="3" t="s">
        <v>44</v>
      </c>
      <c r="B73" s="11" t="s">
        <v>153</v>
      </c>
      <c r="C73" s="29"/>
      <c r="D73" s="70"/>
      <c r="E73" s="30" t="s">
        <v>132</v>
      </c>
      <c r="F73" s="30" t="s">
        <v>133</v>
      </c>
      <c r="G73" s="30" t="s">
        <v>113</v>
      </c>
      <c r="H73" s="31" t="s">
        <v>114</v>
      </c>
      <c r="I73" s="25"/>
      <c r="J73" s="25"/>
      <c r="K73" s="25"/>
      <c r="L73" s="25"/>
      <c r="M73" s="25"/>
      <c r="N73" s="25"/>
      <c r="O73" s="25"/>
      <c r="P73" s="32"/>
      <c r="Q73" s="33"/>
      <c r="R73" s="1"/>
      <c r="S73" s="1"/>
    </row>
    <row r="74" spans="1:19" hidden="1" x14ac:dyDescent="0.25">
      <c r="A74" s="3" t="s">
        <v>57</v>
      </c>
      <c r="B74" s="11" t="s">
        <v>153</v>
      </c>
      <c r="C74" s="29"/>
      <c r="D74" s="70"/>
      <c r="E74" s="30" t="s">
        <v>186</v>
      </c>
      <c r="F74" s="30" t="s">
        <v>187</v>
      </c>
      <c r="G74" s="30" t="s">
        <v>113</v>
      </c>
      <c r="H74" s="31" t="s">
        <v>114</v>
      </c>
      <c r="I74" s="25"/>
      <c r="J74" s="25"/>
      <c r="K74" s="25"/>
      <c r="L74" s="25"/>
      <c r="M74" s="25"/>
      <c r="N74" s="25"/>
      <c r="O74" s="25"/>
      <c r="P74" s="32"/>
      <c r="Q74" s="33"/>
      <c r="R74" s="1"/>
      <c r="S74" s="1"/>
    </row>
    <row r="75" spans="1:19" x14ac:dyDescent="0.25">
      <c r="A75" s="3" t="s">
        <v>44</v>
      </c>
      <c r="B75" s="11" t="s">
        <v>153</v>
      </c>
      <c r="C75" s="29"/>
      <c r="D75" s="70"/>
      <c r="E75" s="30" t="s">
        <v>188</v>
      </c>
      <c r="F75" s="30" t="s">
        <v>189</v>
      </c>
      <c r="G75" s="30" t="s">
        <v>113</v>
      </c>
      <c r="H75" s="31" t="s">
        <v>114</v>
      </c>
      <c r="I75" s="25"/>
      <c r="J75" s="25"/>
      <c r="K75" s="25"/>
      <c r="L75" s="25"/>
      <c r="M75" s="25"/>
      <c r="N75" s="25"/>
      <c r="O75" s="25"/>
      <c r="P75" s="32"/>
      <c r="Q75" s="33"/>
      <c r="R75" s="1"/>
      <c r="S75" s="1"/>
    </row>
    <row r="76" spans="1:19" x14ac:dyDescent="0.25">
      <c r="A76" s="3" t="s">
        <v>44</v>
      </c>
      <c r="B76" s="11" t="s">
        <v>153</v>
      </c>
      <c r="C76" s="29"/>
      <c r="D76" s="70"/>
      <c r="E76" s="30"/>
      <c r="F76" s="30"/>
      <c r="G76" s="30"/>
      <c r="H76" s="24"/>
      <c r="I76" s="25"/>
      <c r="J76" s="25"/>
      <c r="K76" s="25"/>
      <c r="L76" s="25"/>
      <c r="M76" s="25"/>
      <c r="N76" s="25"/>
      <c r="O76" s="25"/>
      <c r="P76" s="32"/>
      <c r="Q76" s="33"/>
      <c r="R76" s="1"/>
      <c r="S76" s="1"/>
    </row>
    <row r="77" spans="1:19" x14ac:dyDescent="0.25">
      <c r="A77" s="3" t="s">
        <v>44</v>
      </c>
      <c r="B77" s="11" t="s">
        <v>153</v>
      </c>
      <c r="C77" s="29"/>
      <c r="D77" s="70"/>
      <c r="E77" s="30" t="s">
        <v>134</v>
      </c>
      <c r="F77" s="30" t="s">
        <v>135</v>
      </c>
      <c r="G77" s="30" t="s">
        <v>136</v>
      </c>
      <c r="H77" s="24" t="s">
        <v>137</v>
      </c>
      <c r="I77" s="25"/>
      <c r="J77" s="25"/>
      <c r="K77" s="25"/>
      <c r="L77" s="25"/>
      <c r="M77" s="25"/>
      <c r="N77" s="25"/>
      <c r="O77" s="25"/>
      <c r="P77" s="32"/>
      <c r="Q77" s="33"/>
      <c r="R77" s="1"/>
      <c r="S77" s="1"/>
    </row>
    <row r="78" spans="1:19" hidden="1" x14ac:dyDescent="0.25">
      <c r="A78" s="3" t="s">
        <v>57</v>
      </c>
      <c r="B78" s="11" t="s">
        <v>153</v>
      </c>
      <c r="C78" s="29"/>
      <c r="D78" s="70"/>
      <c r="E78" s="30" t="s">
        <v>190</v>
      </c>
      <c r="F78" s="30" t="s">
        <v>191</v>
      </c>
      <c r="G78" s="30" t="s">
        <v>136</v>
      </c>
      <c r="H78" s="24" t="s">
        <v>137</v>
      </c>
      <c r="I78" s="25"/>
      <c r="J78" s="25"/>
      <c r="K78" s="25"/>
      <c r="L78" s="25"/>
      <c r="M78" s="25"/>
      <c r="N78" s="25"/>
      <c r="O78" s="25"/>
      <c r="P78" s="32"/>
      <c r="Q78" s="33"/>
      <c r="R78" s="1"/>
      <c r="S78" s="1"/>
    </row>
    <row r="79" spans="1:19" hidden="1" x14ac:dyDescent="0.25">
      <c r="A79" s="3" t="s">
        <v>57</v>
      </c>
      <c r="B79" s="11" t="s">
        <v>153</v>
      </c>
      <c r="C79" s="29"/>
      <c r="D79" s="70"/>
      <c r="E79" s="30" t="s">
        <v>192</v>
      </c>
      <c r="F79" s="30" t="s">
        <v>193</v>
      </c>
      <c r="G79" s="30" t="s">
        <v>136</v>
      </c>
      <c r="H79" s="24" t="s">
        <v>137</v>
      </c>
      <c r="I79" s="25"/>
      <c r="J79" s="25"/>
      <c r="K79" s="25"/>
      <c r="L79" s="25"/>
      <c r="M79" s="25"/>
      <c r="N79" s="25"/>
      <c r="O79" s="25"/>
      <c r="P79" s="32"/>
      <c r="Q79" s="33"/>
      <c r="R79" s="1"/>
      <c r="S79" s="1"/>
    </row>
    <row r="80" spans="1:19" hidden="1" x14ac:dyDescent="0.25">
      <c r="A80" s="3" t="s">
        <v>57</v>
      </c>
      <c r="B80" s="11" t="s">
        <v>153</v>
      </c>
      <c r="C80" s="29"/>
      <c r="D80" s="70"/>
      <c r="E80" s="30" t="s">
        <v>194</v>
      </c>
      <c r="F80" s="30" t="s">
        <v>195</v>
      </c>
      <c r="G80" s="30" t="s">
        <v>136</v>
      </c>
      <c r="H80" s="24" t="s">
        <v>137</v>
      </c>
      <c r="I80" s="25"/>
      <c r="J80" s="25"/>
      <c r="K80" s="25"/>
      <c r="L80" s="25"/>
      <c r="M80" s="25"/>
      <c r="N80" s="25"/>
      <c r="O80" s="25"/>
      <c r="P80" s="32"/>
      <c r="Q80" s="33"/>
      <c r="R80" s="1"/>
      <c r="S80" s="1"/>
    </row>
    <row r="81" spans="1:19" hidden="1" x14ac:dyDescent="0.25">
      <c r="A81" s="3" t="s">
        <v>57</v>
      </c>
      <c r="B81" s="11" t="s">
        <v>153</v>
      </c>
      <c r="C81" s="29"/>
      <c r="D81" s="70"/>
      <c r="E81" s="30" t="s">
        <v>196</v>
      </c>
      <c r="F81" s="30" t="s">
        <v>197</v>
      </c>
      <c r="G81" s="30" t="s">
        <v>198</v>
      </c>
      <c r="H81" s="24" t="s">
        <v>199</v>
      </c>
      <c r="I81" s="25"/>
      <c r="J81" s="25"/>
      <c r="K81" s="25"/>
      <c r="L81" s="25"/>
      <c r="M81" s="25"/>
      <c r="N81" s="25"/>
      <c r="O81" s="25"/>
      <c r="P81" s="32"/>
      <c r="Q81" s="33"/>
      <c r="R81" s="1"/>
      <c r="S81" s="1"/>
    </row>
    <row r="82" spans="1:19" x14ac:dyDescent="0.25">
      <c r="A82" s="3" t="s">
        <v>44</v>
      </c>
      <c r="B82" s="11" t="s">
        <v>153</v>
      </c>
      <c r="C82" s="29"/>
      <c r="D82" s="70"/>
      <c r="E82" s="30"/>
      <c r="F82" s="30"/>
      <c r="G82" s="30"/>
      <c r="H82" s="24"/>
      <c r="I82" s="25"/>
      <c r="J82" s="25"/>
      <c r="K82" s="25"/>
      <c r="L82" s="25"/>
      <c r="M82" s="25"/>
      <c r="N82" s="25"/>
      <c r="O82" s="25"/>
      <c r="P82" s="32"/>
      <c r="Q82" s="33"/>
      <c r="R82" s="1"/>
      <c r="S82" s="1"/>
    </row>
    <row r="83" spans="1:19" x14ac:dyDescent="0.25">
      <c r="A83" s="3" t="s">
        <v>44</v>
      </c>
      <c r="B83" s="11" t="s">
        <v>153</v>
      </c>
      <c r="C83" s="29"/>
      <c r="D83" s="70"/>
      <c r="E83" s="30" t="s">
        <v>145</v>
      </c>
      <c r="F83" s="30" t="s">
        <v>146</v>
      </c>
      <c r="G83" s="30" t="s">
        <v>147</v>
      </c>
      <c r="H83" s="24" t="s">
        <v>148</v>
      </c>
      <c r="I83" s="25"/>
      <c r="J83" s="25"/>
      <c r="K83" s="25"/>
      <c r="L83" s="25"/>
      <c r="M83" s="25"/>
      <c r="N83" s="25"/>
      <c r="O83" s="25"/>
      <c r="P83" s="32"/>
      <c r="Q83" s="33"/>
      <c r="R83" s="1"/>
      <c r="S83" s="1"/>
    </row>
    <row r="84" spans="1:19" x14ac:dyDescent="0.25">
      <c r="A84" s="3" t="s">
        <v>44</v>
      </c>
      <c r="B84" s="11" t="s">
        <v>153</v>
      </c>
      <c r="C84" s="29"/>
      <c r="D84" s="70"/>
      <c r="E84" s="30" t="s">
        <v>200</v>
      </c>
      <c r="F84" s="30" t="s">
        <v>201</v>
      </c>
      <c r="G84" s="30" t="s">
        <v>202</v>
      </c>
      <c r="H84" s="24" t="s">
        <v>203</v>
      </c>
      <c r="I84" s="25"/>
      <c r="J84" s="25"/>
      <c r="K84" s="25"/>
      <c r="L84" s="25"/>
      <c r="M84" s="25"/>
      <c r="N84" s="25"/>
      <c r="O84" s="25"/>
      <c r="P84" s="32"/>
      <c r="Q84" s="33"/>
      <c r="R84" s="1"/>
      <c r="S84" s="1"/>
    </row>
    <row r="85" spans="1:19" hidden="1" x14ac:dyDescent="0.25">
      <c r="A85" s="3" t="s">
        <v>57</v>
      </c>
      <c r="B85" s="11" t="s">
        <v>153</v>
      </c>
      <c r="C85" s="29"/>
      <c r="D85" s="70"/>
      <c r="E85" s="30" t="s">
        <v>204</v>
      </c>
      <c r="F85" s="30" t="s">
        <v>205</v>
      </c>
      <c r="G85" s="30" t="s">
        <v>202</v>
      </c>
      <c r="H85" s="24" t="s">
        <v>203</v>
      </c>
      <c r="I85" s="25"/>
      <c r="J85" s="25"/>
      <c r="K85" s="25"/>
      <c r="L85" s="25"/>
      <c r="M85" s="25"/>
      <c r="N85" s="25"/>
      <c r="O85" s="25"/>
      <c r="P85" s="32"/>
      <c r="Q85" s="33"/>
      <c r="R85" s="1"/>
      <c r="S85" s="1"/>
    </row>
    <row r="86" spans="1:19" hidden="1" x14ac:dyDescent="0.25">
      <c r="A86" s="3" t="s">
        <v>57</v>
      </c>
      <c r="B86" s="11" t="s">
        <v>153</v>
      </c>
      <c r="C86" s="29"/>
      <c r="D86" s="70"/>
      <c r="E86" s="30" t="s">
        <v>206</v>
      </c>
      <c r="F86" s="30" t="s">
        <v>207</v>
      </c>
      <c r="G86" s="30" t="s">
        <v>202</v>
      </c>
      <c r="H86" s="24" t="s">
        <v>203</v>
      </c>
      <c r="I86" s="25"/>
      <c r="J86" s="25"/>
      <c r="K86" s="25"/>
      <c r="L86" s="25"/>
      <c r="M86" s="25"/>
      <c r="N86" s="25"/>
      <c r="O86" s="25"/>
      <c r="P86" s="32"/>
      <c r="Q86" s="33"/>
      <c r="R86" s="1"/>
      <c r="S86" s="1"/>
    </row>
    <row r="87" spans="1:19" hidden="1" x14ac:dyDescent="0.25">
      <c r="A87" s="3" t="s">
        <v>57</v>
      </c>
      <c r="B87" s="11" t="s">
        <v>153</v>
      </c>
      <c r="C87" s="29"/>
      <c r="D87" s="70"/>
      <c r="E87" s="30" t="s">
        <v>208</v>
      </c>
      <c r="F87" s="30" t="s">
        <v>209</v>
      </c>
      <c r="G87" s="30" t="s">
        <v>147</v>
      </c>
      <c r="H87" s="24" t="s">
        <v>148</v>
      </c>
      <c r="I87" s="25"/>
      <c r="J87" s="25"/>
      <c r="K87" s="25"/>
      <c r="L87" s="25"/>
      <c r="M87" s="25"/>
      <c r="N87" s="25"/>
      <c r="O87" s="25"/>
      <c r="P87" s="32"/>
      <c r="Q87" s="33"/>
      <c r="R87" s="1"/>
      <c r="S87" s="1"/>
    </row>
    <row r="88" spans="1:19" x14ac:dyDescent="0.25">
      <c r="A88" s="3" t="s">
        <v>44</v>
      </c>
      <c r="B88" s="11" t="s">
        <v>153</v>
      </c>
      <c r="C88" s="29"/>
      <c r="D88" s="70"/>
      <c r="E88" s="30"/>
      <c r="F88" s="30"/>
      <c r="G88" s="30"/>
      <c r="H88" s="24"/>
      <c r="I88" s="25"/>
      <c r="J88" s="25"/>
      <c r="K88" s="25"/>
      <c r="L88" s="25"/>
      <c r="M88" s="25"/>
      <c r="N88" s="25"/>
      <c r="O88" s="25"/>
      <c r="P88" s="32"/>
      <c r="Q88" s="33"/>
      <c r="R88" s="1"/>
      <c r="S88" s="1"/>
    </row>
    <row r="89" spans="1:19" x14ac:dyDescent="0.25">
      <c r="A89" s="3" t="s">
        <v>44</v>
      </c>
      <c r="B89" s="11" t="s">
        <v>153</v>
      </c>
      <c r="C89" s="29"/>
      <c r="D89" s="70"/>
      <c r="E89" s="30" t="s">
        <v>142</v>
      </c>
      <c r="F89" s="30" t="s">
        <v>143</v>
      </c>
      <c r="G89" s="30" t="s">
        <v>144</v>
      </c>
      <c r="H89" s="24" t="s">
        <v>141</v>
      </c>
      <c r="I89" s="25"/>
      <c r="J89" s="25"/>
      <c r="K89" s="25"/>
      <c r="L89" s="25"/>
      <c r="M89" s="25"/>
      <c r="N89" s="25"/>
      <c r="O89" s="25"/>
      <c r="P89" s="32"/>
      <c r="Q89" s="33"/>
      <c r="R89" s="1"/>
      <c r="S89" s="1"/>
    </row>
    <row r="90" spans="1:19" x14ac:dyDescent="0.25">
      <c r="A90" s="3" t="s">
        <v>44</v>
      </c>
      <c r="B90" s="11" t="s">
        <v>153</v>
      </c>
      <c r="C90" s="29"/>
      <c r="D90" s="70"/>
      <c r="E90" s="30" t="s">
        <v>210</v>
      </c>
      <c r="F90" s="30" t="s">
        <v>139</v>
      </c>
      <c r="G90" s="30" t="s">
        <v>140</v>
      </c>
      <c r="H90" s="24" t="s">
        <v>168</v>
      </c>
      <c r="I90" s="25"/>
      <c r="J90" s="25"/>
      <c r="K90" s="25"/>
      <c r="L90" s="25"/>
      <c r="M90" s="25"/>
      <c r="N90" s="25"/>
      <c r="O90" s="25"/>
      <c r="P90" s="32"/>
      <c r="Q90" s="33"/>
      <c r="R90" s="1"/>
      <c r="S90" s="1"/>
    </row>
    <row r="91" spans="1:19" hidden="1" x14ac:dyDescent="0.25">
      <c r="A91" s="3" t="s">
        <v>57</v>
      </c>
      <c r="B91" s="11" t="s">
        <v>153</v>
      </c>
      <c r="C91" s="29"/>
      <c r="D91" s="70"/>
      <c r="E91" s="30" t="s">
        <v>211</v>
      </c>
      <c r="F91" s="30" t="s">
        <v>212</v>
      </c>
      <c r="G91" s="30" t="s">
        <v>140</v>
      </c>
      <c r="H91" s="24" t="s">
        <v>168</v>
      </c>
      <c r="I91" s="25"/>
      <c r="J91" s="25"/>
      <c r="K91" s="25"/>
      <c r="L91" s="25"/>
      <c r="M91" s="25"/>
      <c r="N91" s="25"/>
      <c r="O91" s="25"/>
      <c r="P91" s="32"/>
      <c r="Q91" s="33"/>
      <c r="R91" s="1"/>
      <c r="S91" s="1"/>
    </row>
    <row r="92" spans="1:19" hidden="1" x14ac:dyDescent="0.25">
      <c r="A92" s="3" t="s">
        <v>57</v>
      </c>
      <c r="B92" s="11" t="s">
        <v>153</v>
      </c>
      <c r="C92" s="29"/>
      <c r="D92" s="70"/>
      <c r="E92" s="30" t="s">
        <v>213</v>
      </c>
      <c r="F92" s="30" t="s">
        <v>214</v>
      </c>
      <c r="G92" s="30" t="s">
        <v>140</v>
      </c>
      <c r="H92" s="24" t="s">
        <v>168</v>
      </c>
      <c r="I92" s="25"/>
      <c r="J92" s="25"/>
      <c r="K92" s="25"/>
      <c r="L92" s="25"/>
      <c r="M92" s="25"/>
      <c r="N92" s="25"/>
      <c r="O92" s="25"/>
      <c r="P92" s="32"/>
      <c r="Q92" s="33"/>
      <c r="R92" s="1"/>
      <c r="S92" s="1"/>
    </row>
    <row r="93" spans="1:19" x14ac:dyDescent="0.25">
      <c r="A93" s="3" t="s">
        <v>44</v>
      </c>
      <c r="B93" s="11" t="s">
        <v>153</v>
      </c>
      <c r="C93" s="29"/>
      <c r="D93" s="70"/>
      <c r="E93" s="30"/>
      <c r="F93" s="30"/>
      <c r="G93" s="30"/>
      <c r="H93" s="24"/>
      <c r="I93" s="25"/>
      <c r="J93" s="25"/>
      <c r="K93" s="25"/>
      <c r="L93" s="25"/>
      <c r="M93" s="25"/>
      <c r="N93" s="25"/>
      <c r="O93" s="25"/>
      <c r="P93" s="32"/>
      <c r="Q93" s="33"/>
      <c r="R93" s="1"/>
      <c r="S93" s="1"/>
    </row>
    <row r="94" spans="1:19" x14ac:dyDescent="0.25">
      <c r="A94" s="3" t="s">
        <v>44</v>
      </c>
      <c r="B94" s="11" t="s">
        <v>153</v>
      </c>
      <c r="C94" s="29"/>
      <c r="D94" s="70"/>
      <c r="E94" s="30" t="s">
        <v>215</v>
      </c>
      <c r="F94" s="30" t="s">
        <v>216</v>
      </c>
      <c r="G94" s="30" t="s">
        <v>136</v>
      </c>
      <c r="H94" s="24" t="s">
        <v>137</v>
      </c>
      <c r="I94" s="25"/>
      <c r="J94" s="25"/>
      <c r="K94" s="25"/>
      <c r="L94" s="25"/>
      <c r="M94" s="25"/>
      <c r="N94" s="25"/>
      <c r="O94" s="25"/>
      <c r="P94" s="32"/>
      <c r="Q94" s="33"/>
      <c r="R94" s="1"/>
      <c r="S94" s="1"/>
    </row>
    <row r="95" spans="1:19" x14ac:dyDescent="0.25">
      <c r="A95" s="3" t="s">
        <v>44</v>
      </c>
      <c r="B95" s="11" t="s">
        <v>153</v>
      </c>
      <c r="C95" s="29"/>
      <c r="D95" s="70"/>
      <c r="E95" s="30" t="s">
        <v>217</v>
      </c>
      <c r="F95" s="30" t="s">
        <v>218</v>
      </c>
      <c r="G95" s="30" t="s">
        <v>136</v>
      </c>
      <c r="H95" s="24" t="s">
        <v>137</v>
      </c>
      <c r="I95" s="25"/>
      <c r="J95" s="25"/>
      <c r="K95" s="25"/>
      <c r="L95" s="25"/>
      <c r="M95" s="25"/>
      <c r="N95" s="25"/>
      <c r="O95" s="25"/>
      <c r="P95" s="32"/>
      <c r="Q95" s="33"/>
      <c r="R95" s="1"/>
      <c r="S95" s="1"/>
    </row>
    <row r="96" spans="1:19" x14ac:dyDescent="0.25">
      <c r="A96" s="3" t="s">
        <v>44</v>
      </c>
      <c r="B96" s="11" t="s">
        <v>153</v>
      </c>
      <c r="C96" s="29"/>
      <c r="D96" s="70"/>
      <c r="E96" s="30" t="s">
        <v>219</v>
      </c>
      <c r="F96" s="30" t="s">
        <v>220</v>
      </c>
      <c r="G96" s="30" t="s">
        <v>136</v>
      </c>
      <c r="H96" s="24" t="s">
        <v>137</v>
      </c>
      <c r="I96" s="25"/>
      <c r="J96" s="25"/>
      <c r="K96" s="25"/>
      <c r="L96" s="25"/>
      <c r="M96" s="25"/>
      <c r="N96" s="25"/>
      <c r="O96" s="25"/>
      <c r="P96" s="32"/>
      <c r="Q96" s="33"/>
      <c r="R96" s="1"/>
      <c r="S96" s="1"/>
    </row>
    <row r="97" spans="1:19" x14ac:dyDescent="0.25">
      <c r="A97" s="3" t="s">
        <v>44</v>
      </c>
      <c r="B97" s="11" t="s">
        <v>153</v>
      </c>
      <c r="C97" s="29"/>
      <c r="D97" s="70"/>
      <c r="E97" s="30" t="s">
        <v>221</v>
      </c>
      <c r="F97" s="30" t="s">
        <v>222</v>
      </c>
      <c r="G97" s="30" t="s">
        <v>136</v>
      </c>
      <c r="H97" s="24" t="s">
        <v>137</v>
      </c>
      <c r="I97" s="25"/>
      <c r="J97" s="25"/>
      <c r="K97" s="25"/>
      <c r="L97" s="25"/>
      <c r="M97" s="25"/>
      <c r="N97" s="25"/>
      <c r="O97" s="25"/>
      <c r="P97" s="32"/>
      <c r="Q97" s="33"/>
      <c r="R97" s="1"/>
      <c r="S97" s="1"/>
    </row>
    <row r="98" spans="1:19" x14ac:dyDescent="0.25">
      <c r="A98" s="3" t="s">
        <v>44</v>
      </c>
      <c r="B98" s="11" t="s">
        <v>153</v>
      </c>
      <c r="C98" s="29"/>
      <c r="D98" s="70"/>
      <c r="E98" s="30" t="s">
        <v>223</v>
      </c>
      <c r="F98" s="30" t="s">
        <v>224</v>
      </c>
      <c r="G98" s="30" t="s">
        <v>136</v>
      </c>
      <c r="H98" s="24" t="s">
        <v>137</v>
      </c>
      <c r="I98" s="25"/>
      <c r="J98" s="25"/>
      <c r="K98" s="25"/>
      <c r="L98" s="25"/>
      <c r="M98" s="25"/>
      <c r="N98" s="25"/>
      <c r="O98" s="25"/>
      <c r="P98" s="32"/>
      <c r="Q98" s="33"/>
      <c r="R98" s="1"/>
      <c r="S98" s="1"/>
    </row>
    <row r="99" spans="1:19" x14ac:dyDescent="0.25">
      <c r="A99" s="3" t="s">
        <v>44</v>
      </c>
      <c r="B99" s="11" t="s">
        <v>153</v>
      </c>
      <c r="C99" s="29"/>
      <c r="D99" s="70"/>
      <c r="E99" s="30"/>
      <c r="F99" s="30"/>
      <c r="G99" s="30"/>
      <c r="H99" s="24"/>
      <c r="I99" s="25"/>
      <c r="J99" s="25"/>
      <c r="K99" s="25"/>
      <c r="L99" s="25"/>
      <c r="M99" s="25"/>
      <c r="N99" s="25"/>
      <c r="O99" s="25"/>
      <c r="P99" s="32"/>
      <c r="Q99" s="33"/>
      <c r="R99" s="1"/>
      <c r="S99" s="1"/>
    </row>
    <row r="100" spans="1:19" x14ac:dyDescent="0.25">
      <c r="A100" s="3" t="s">
        <v>44</v>
      </c>
      <c r="B100" s="11" t="s">
        <v>153</v>
      </c>
      <c r="C100" s="29"/>
      <c r="D100" s="70"/>
      <c r="E100" s="30" t="s">
        <v>225</v>
      </c>
      <c r="F100" s="30" t="s">
        <v>226</v>
      </c>
      <c r="G100" s="30" t="s">
        <v>147</v>
      </c>
      <c r="H100" s="24" t="s">
        <v>148</v>
      </c>
      <c r="I100" s="25"/>
      <c r="J100" s="25"/>
      <c r="K100" s="25"/>
      <c r="L100" s="25"/>
      <c r="M100" s="25"/>
      <c r="N100" s="25"/>
      <c r="O100" s="25"/>
      <c r="P100" s="32"/>
      <c r="Q100" s="33"/>
      <c r="R100" s="1"/>
      <c r="S100" s="1"/>
    </row>
    <row r="101" spans="1:19" x14ac:dyDescent="0.25">
      <c r="A101" s="3" t="s">
        <v>44</v>
      </c>
      <c r="B101" s="11" t="s">
        <v>153</v>
      </c>
      <c r="C101" s="29"/>
      <c r="D101" s="70"/>
      <c r="E101" s="30" t="s">
        <v>227</v>
      </c>
      <c r="F101" s="30" t="s">
        <v>228</v>
      </c>
      <c r="G101" s="30" t="s">
        <v>229</v>
      </c>
      <c r="H101" s="24" t="s">
        <v>229</v>
      </c>
      <c r="I101" s="25"/>
      <c r="J101" s="25"/>
      <c r="K101" s="25"/>
      <c r="L101" s="25"/>
      <c r="M101" s="25"/>
      <c r="N101" s="25"/>
      <c r="O101" s="25"/>
      <c r="P101" s="32"/>
      <c r="Q101" s="33"/>
      <c r="R101" s="1"/>
      <c r="S101" s="1"/>
    </row>
    <row r="102" spans="1:19" x14ac:dyDescent="0.25">
      <c r="A102" s="3" t="s">
        <v>44</v>
      </c>
      <c r="B102" s="11" t="s">
        <v>153</v>
      </c>
      <c r="C102" s="29"/>
      <c r="D102" s="70"/>
      <c r="E102" s="30" t="s">
        <v>230</v>
      </c>
      <c r="F102" s="30" t="s">
        <v>231</v>
      </c>
      <c r="G102" s="30" t="s">
        <v>232</v>
      </c>
      <c r="H102" s="24" t="s">
        <v>233</v>
      </c>
      <c r="I102" s="25"/>
      <c r="J102" s="25"/>
      <c r="K102" s="25"/>
      <c r="L102" s="25"/>
      <c r="M102" s="25"/>
      <c r="N102" s="25"/>
      <c r="O102" s="25"/>
      <c r="P102" s="32"/>
      <c r="Q102" s="33"/>
      <c r="R102" s="1"/>
      <c r="S102" s="1"/>
    </row>
    <row r="103" spans="1:19" x14ac:dyDescent="0.25">
      <c r="A103" s="3" t="s">
        <v>44</v>
      </c>
      <c r="B103" s="11" t="s">
        <v>153</v>
      </c>
      <c r="C103" s="29"/>
      <c r="D103" s="70"/>
      <c r="E103" s="30" t="s">
        <v>234</v>
      </c>
      <c r="F103" s="30" t="s">
        <v>235</v>
      </c>
      <c r="G103" s="30" t="s">
        <v>232</v>
      </c>
      <c r="H103" s="24" t="s">
        <v>233</v>
      </c>
      <c r="I103" s="25"/>
      <c r="J103" s="25"/>
      <c r="K103" s="25"/>
      <c r="L103" s="25"/>
      <c r="M103" s="25"/>
      <c r="N103" s="25"/>
      <c r="O103" s="25"/>
      <c r="P103" s="32"/>
      <c r="Q103" s="33"/>
      <c r="R103" s="1"/>
      <c r="S103" s="1"/>
    </row>
    <row r="104" spans="1:19" hidden="1" x14ac:dyDescent="0.25">
      <c r="A104" s="3" t="s">
        <v>57</v>
      </c>
      <c r="B104" s="11" t="s">
        <v>153</v>
      </c>
      <c r="C104" s="29"/>
      <c r="D104" s="70"/>
      <c r="E104" s="30"/>
      <c r="F104" s="30"/>
      <c r="G104" s="30"/>
      <c r="H104" s="24"/>
      <c r="I104" s="25"/>
      <c r="J104" s="25"/>
      <c r="K104" s="25"/>
      <c r="L104" s="25"/>
      <c r="M104" s="25"/>
      <c r="N104" s="25"/>
      <c r="O104" s="25"/>
      <c r="P104" s="32"/>
      <c r="Q104" s="33"/>
      <c r="R104" s="1"/>
      <c r="S104" s="1"/>
    </row>
    <row r="105" spans="1:19" hidden="1" x14ac:dyDescent="0.25">
      <c r="A105" s="3" t="s">
        <v>57</v>
      </c>
      <c r="B105" s="11" t="s">
        <v>153</v>
      </c>
      <c r="C105" s="29"/>
      <c r="D105" s="70"/>
      <c r="E105" s="30" t="s">
        <v>236</v>
      </c>
      <c r="F105" s="30" t="s">
        <v>237</v>
      </c>
      <c r="G105" s="30" t="s">
        <v>236</v>
      </c>
      <c r="H105" s="24" t="s">
        <v>237</v>
      </c>
      <c r="I105" s="25"/>
      <c r="J105" s="25"/>
      <c r="K105" s="25"/>
      <c r="L105" s="25"/>
      <c r="M105" s="25"/>
      <c r="N105" s="25"/>
      <c r="O105" s="25"/>
      <c r="P105" s="32"/>
      <c r="Q105" s="33"/>
      <c r="R105" s="1"/>
      <c r="S105" s="1"/>
    </row>
    <row r="106" spans="1:19" x14ac:dyDescent="0.25">
      <c r="A106" s="3" t="s">
        <v>44</v>
      </c>
      <c r="B106" s="11" t="s">
        <v>238</v>
      </c>
      <c r="C106" s="29" t="str">
        <f>IF(Admin!$A$2="Dansk","Aptering",IF(Admin!$A$2="English","Equipment","Error!"))</f>
        <v>Equipment</v>
      </c>
      <c r="D106" s="70"/>
      <c r="E106" s="30"/>
      <c r="F106" s="30"/>
      <c r="G106" s="30"/>
      <c r="H106" s="24"/>
      <c r="I106" s="25"/>
      <c r="J106" s="25"/>
      <c r="K106" s="25"/>
      <c r="L106" s="25"/>
      <c r="M106" s="25"/>
      <c r="N106" s="25"/>
      <c r="O106" s="25"/>
      <c r="P106" s="32"/>
      <c r="Q106" s="33"/>
      <c r="R106" s="1"/>
      <c r="S106" s="1"/>
    </row>
    <row r="107" spans="1:19" x14ac:dyDescent="0.25">
      <c r="A107" s="3" t="s">
        <v>44</v>
      </c>
      <c r="B107" s="11" t="s">
        <v>238</v>
      </c>
      <c r="C107" s="29"/>
      <c r="D107" s="70"/>
      <c r="E107" s="30" t="s">
        <v>239</v>
      </c>
      <c r="F107" s="30" t="s">
        <v>240</v>
      </c>
      <c r="G107" s="30" t="s">
        <v>239</v>
      </c>
      <c r="H107" s="24" t="s">
        <v>241</v>
      </c>
      <c r="I107" s="25"/>
      <c r="J107" s="25"/>
      <c r="K107" s="25"/>
      <c r="L107" s="25"/>
      <c r="M107" s="25"/>
      <c r="N107" s="25"/>
      <c r="O107" s="25"/>
      <c r="P107" s="32"/>
      <c r="Q107" s="33"/>
      <c r="R107" s="1"/>
      <c r="S107" s="1"/>
    </row>
    <row r="108" spans="1:19" x14ac:dyDescent="0.25">
      <c r="A108" s="3" t="s">
        <v>44</v>
      </c>
      <c r="B108" s="11" t="s">
        <v>76</v>
      </c>
      <c r="C108" s="29"/>
      <c r="D108" s="70"/>
      <c r="E108" s="30" t="s">
        <v>242</v>
      </c>
      <c r="F108" s="30" t="s">
        <v>243</v>
      </c>
      <c r="G108" s="30" t="s">
        <v>242</v>
      </c>
      <c r="H108" s="24" t="s">
        <v>244</v>
      </c>
      <c r="I108" s="25"/>
      <c r="J108" s="25"/>
      <c r="K108" s="25"/>
      <c r="L108" s="25"/>
      <c r="M108" s="25"/>
      <c r="N108" s="25"/>
      <c r="O108" s="25"/>
      <c r="P108" s="32"/>
      <c r="Q108" s="33"/>
      <c r="R108" s="1"/>
      <c r="S108" s="1"/>
    </row>
    <row r="109" spans="1:19" x14ac:dyDescent="0.25">
      <c r="A109" s="3" t="s">
        <v>44</v>
      </c>
      <c r="B109" s="11" t="s">
        <v>76</v>
      </c>
      <c r="C109" s="29"/>
      <c r="D109" s="70"/>
      <c r="E109" s="30" t="s">
        <v>245</v>
      </c>
      <c r="F109" s="30" t="s">
        <v>246</v>
      </c>
      <c r="G109" s="30" t="s">
        <v>247</v>
      </c>
      <c r="H109" s="24" t="s">
        <v>248</v>
      </c>
      <c r="I109" s="25"/>
      <c r="J109" s="25"/>
      <c r="K109" s="25"/>
      <c r="L109" s="25"/>
      <c r="M109" s="25"/>
      <c r="N109" s="25"/>
      <c r="O109" s="25"/>
      <c r="P109" s="32"/>
      <c r="Q109" s="33"/>
      <c r="R109" s="1"/>
      <c r="S109" s="1"/>
    </row>
    <row r="110" spans="1:19" x14ac:dyDescent="0.25">
      <c r="A110" s="3" t="s">
        <v>44</v>
      </c>
      <c r="B110" s="11" t="s">
        <v>249</v>
      </c>
      <c r="C110" s="29"/>
      <c r="D110" s="70"/>
      <c r="E110" s="30" t="s">
        <v>250</v>
      </c>
      <c r="F110" s="30" t="s">
        <v>251</v>
      </c>
      <c r="G110" s="30" t="s">
        <v>252</v>
      </c>
      <c r="H110" s="24" t="s">
        <v>253</v>
      </c>
      <c r="I110" s="25"/>
      <c r="J110" s="25"/>
      <c r="K110" s="25"/>
      <c r="L110" s="25"/>
      <c r="M110" s="25"/>
      <c r="N110" s="25"/>
      <c r="O110" s="25"/>
      <c r="P110" s="32"/>
      <c r="Q110" s="33"/>
      <c r="R110" s="1"/>
      <c r="S110" s="1"/>
    </row>
    <row r="111" spans="1:19" x14ac:dyDescent="0.25">
      <c r="A111" s="3" t="s">
        <v>44</v>
      </c>
      <c r="B111" s="11" t="s">
        <v>254</v>
      </c>
      <c r="C111" s="29"/>
      <c r="D111" s="70"/>
      <c r="E111" s="30" t="s">
        <v>255</v>
      </c>
      <c r="F111" s="30" t="s">
        <v>256</v>
      </c>
      <c r="G111" s="30" t="s">
        <v>257</v>
      </c>
      <c r="H111" s="24" t="s">
        <v>258</v>
      </c>
      <c r="I111" s="25"/>
      <c r="J111" s="25"/>
      <c r="K111" s="25"/>
      <c r="L111" s="25"/>
      <c r="M111" s="25"/>
      <c r="N111" s="25"/>
      <c r="O111" s="25"/>
      <c r="P111" s="32"/>
      <c r="Q111" s="33"/>
      <c r="R111" s="1"/>
      <c r="S111" s="1"/>
    </row>
    <row r="112" spans="1:19" x14ac:dyDescent="0.25">
      <c r="A112" s="3" t="s">
        <v>44</v>
      </c>
      <c r="B112" s="11" t="s">
        <v>238</v>
      </c>
      <c r="C112" s="29"/>
      <c r="D112" s="70" t="s">
        <v>259</v>
      </c>
      <c r="E112" s="30" t="s">
        <v>259</v>
      </c>
      <c r="F112" s="30" t="s">
        <v>260</v>
      </c>
      <c r="G112" s="30" t="s">
        <v>259</v>
      </c>
      <c r="H112" s="24" t="s">
        <v>261</v>
      </c>
      <c r="I112" s="25"/>
      <c r="J112" s="25"/>
      <c r="K112" s="25"/>
      <c r="L112" s="25"/>
      <c r="M112" s="25"/>
      <c r="N112" s="25"/>
      <c r="O112" s="25"/>
      <c r="P112" s="32"/>
      <c r="Q112" s="33"/>
      <c r="R112" s="1"/>
      <c r="S112" s="1"/>
    </row>
    <row r="113" spans="1:19" x14ac:dyDescent="0.25">
      <c r="A113" s="3" t="s">
        <v>44</v>
      </c>
      <c r="B113" s="11" t="s">
        <v>238</v>
      </c>
      <c r="C113" s="29"/>
      <c r="D113" s="70" t="s">
        <v>259</v>
      </c>
      <c r="E113" s="30" t="s">
        <v>149</v>
      </c>
      <c r="F113" s="30" t="s">
        <v>262</v>
      </c>
      <c r="G113" s="30" t="s">
        <v>151</v>
      </c>
      <c r="H113" s="24" t="s">
        <v>152</v>
      </c>
      <c r="I113" s="25"/>
      <c r="J113" s="25"/>
      <c r="K113" s="25"/>
      <c r="L113" s="25"/>
      <c r="M113" s="25"/>
      <c r="N113" s="25"/>
      <c r="O113" s="25"/>
      <c r="P113" s="32"/>
      <c r="Q113" s="33"/>
      <c r="R113" s="1"/>
      <c r="S113" s="1"/>
    </row>
    <row r="114" spans="1:19" x14ac:dyDescent="0.25">
      <c r="A114" s="3" t="s">
        <v>44</v>
      </c>
      <c r="B114" s="11" t="s">
        <v>238</v>
      </c>
      <c r="C114" s="29"/>
      <c r="D114" s="70" t="s">
        <v>263</v>
      </c>
      <c r="E114" s="30" t="s">
        <v>264</v>
      </c>
      <c r="F114" s="30" t="s">
        <v>265</v>
      </c>
      <c r="G114" s="30" t="s">
        <v>247</v>
      </c>
      <c r="H114" s="24" t="s">
        <v>248</v>
      </c>
      <c r="I114" s="25"/>
      <c r="J114" s="25"/>
      <c r="K114" s="25"/>
      <c r="L114" s="25"/>
      <c r="M114" s="25"/>
      <c r="N114" s="25"/>
      <c r="O114" s="25"/>
      <c r="P114" s="32"/>
      <c r="Q114" s="33"/>
      <c r="R114" s="1"/>
      <c r="S114" s="1"/>
    </row>
    <row r="115" spans="1:19" x14ac:dyDescent="0.25">
      <c r="A115" s="3" t="s">
        <v>44</v>
      </c>
      <c r="B115" s="11" t="s">
        <v>238</v>
      </c>
      <c r="C115" s="29"/>
      <c r="D115" s="70" t="s">
        <v>263</v>
      </c>
      <c r="E115" s="30" t="s">
        <v>266</v>
      </c>
      <c r="F115" s="66" t="s">
        <v>267</v>
      </c>
      <c r="G115" s="66" t="s">
        <v>268</v>
      </c>
      <c r="H115" s="133" t="s">
        <v>269</v>
      </c>
      <c r="I115" s="25"/>
      <c r="J115" s="25"/>
      <c r="K115" s="25"/>
      <c r="L115" s="25"/>
      <c r="M115" s="25"/>
      <c r="N115" s="25"/>
      <c r="O115" s="25"/>
      <c r="P115" s="32"/>
      <c r="Q115" s="33"/>
      <c r="R115" s="1"/>
      <c r="S115" s="1"/>
    </row>
    <row r="116" spans="1:19" x14ac:dyDescent="0.25">
      <c r="A116" s="3" t="s">
        <v>44</v>
      </c>
      <c r="B116" s="11" t="s">
        <v>238</v>
      </c>
      <c r="C116" s="29"/>
      <c r="D116" s="70" t="s">
        <v>263</v>
      </c>
      <c r="E116" s="30" t="s">
        <v>149</v>
      </c>
      <c r="F116" s="66" t="s">
        <v>262</v>
      </c>
      <c r="G116" s="66" t="s">
        <v>151</v>
      </c>
      <c r="H116" s="24" t="s">
        <v>152</v>
      </c>
      <c r="I116" s="25"/>
      <c r="J116" s="25"/>
      <c r="K116" s="25"/>
      <c r="L116" s="25"/>
      <c r="M116" s="25"/>
      <c r="N116" s="25"/>
      <c r="O116" s="25"/>
      <c r="P116" s="32"/>
      <c r="Q116" s="33"/>
      <c r="R116" s="1"/>
      <c r="S116" s="1"/>
    </row>
    <row r="117" spans="1:19" x14ac:dyDescent="0.25">
      <c r="A117" s="3" t="s">
        <v>44</v>
      </c>
      <c r="B117" s="11" t="s">
        <v>238</v>
      </c>
      <c r="C117" s="29"/>
      <c r="D117" s="70" t="s">
        <v>270</v>
      </c>
      <c r="E117" s="30" t="s">
        <v>264</v>
      </c>
      <c r="F117" s="66" t="s">
        <v>265</v>
      </c>
      <c r="G117" s="66" t="s">
        <v>247</v>
      </c>
      <c r="H117" s="24" t="s">
        <v>248</v>
      </c>
      <c r="I117" s="25"/>
      <c r="J117" s="25"/>
      <c r="K117" s="25"/>
      <c r="L117" s="25"/>
      <c r="M117" s="25"/>
      <c r="N117" s="25"/>
      <c r="O117" s="25"/>
      <c r="P117" s="32"/>
      <c r="Q117" s="33"/>
      <c r="R117" s="1"/>
      <c r="S117" s="1"/>
    </row>
    <row r="118" spans="1:19" x14ac:dyDescent="0.25">
      <c r="A118" s="3" t="s">
        <v>44</v>
      </c>
      <c r="B118" s="11" t="s">
        <v>238</v>
      </c>
      <c r="C118" s="29"/>
      <c r="D118" s="70" t="s">
        <v>270</v>
      </c>
      <c r="E118" s="30" t="s">
        <v>271</v>
      </c>
      <c r="F118" s="66" t="s">
        <v>272</v>
      </c>
      <c r="G118" s="66" t="s">
        <v>268</v>
      </c>
      <c r="H118" s="133" t="s">
        <v>269</v>
      </c>
      <c r="I118" s="25"/>
      <c r="J118" s="25"/>
      <c r="K118" s="25"/>
      <c r="L118" s="25"/>
      <c r="M118" s="25"/>
      <c r="N118" s="25"/>
      <c r="O118" s="25"/>
      <c r="P118" s="32"/>
      <c r="Q118" s="33"/>
      <c r="R118" s="1"/>
      <c r="S118" s="1"/>
    </row>
    <row r="119" spans="1:19" x14ac:dyDescent="0.25">
      <c r="A119" s="3" t="s">
        <v>44</v>
      </c>
      <c r="B119" s="11" t="s">
        <v>238</v>
      </c>
      <c r="C119" s="29"/>
      <c r="D119" s="70" t="s">
        <v>270</v>
      </c>
      <c r="E119" s="30" t="s">
        <v>149</v>
      </c>
      <c r="F119" s="66" t="s">
        <v>262</v>
      </c>
      <c r="G119" s="66" t="s">
        <v>151</v>
      </c>
      <c r="H119" s="24" t="s">
        <v>152</v>
      </c>
      <c r="I119" s="25"/>
      <c r="J119" s="25"/>
      <c r="K119" s="25"/>
      <c r="L119" s="25"/>
      <c r="M119" s="25"/>
      <c r="N119" s="25"/>
      <c r="O119" s="25"/>
      <c r="P119" s="32"/>
      <c r="Q119" s="33"/>
      <c r="R119" s="1"/>
      <c r="S119" s="1"/>
    </row>
    <row r="120" spans="1:19" x14ac:dyDescent="0.25">
      <c r="A120" s="3" t="s">
        <v>44</v>
      </c>
      <c r="B120" s="11" t="s">
        <v>238</v>
      </c>
      <c r="C120" s="29"/>
      <c r="D120" s="70" t="s">
        <v>273</v>
      </c>
      <c r="E120" s="30" t="s">
        <v>274</v>
      </c>
      <c r="F120" s="66" t="s">
        <v>273</v>
      </c>
      <c r="G120" s="66" t="s">
        <v>125</v>
      </c>
      <c r="H120" s="24" t="s">
        <v>126</v>
      </c>
      <c r="I120" s="25"/>
      <c r="J120" s="25"/>
      <c r="K120" s="25"/>
      <c r="L120" s="25"/>
      <c r="M120" s="25"/>
      <c r="N120" s="25"/>
      <c r="O120" s="25"/>
      <c r="P120" s="32"/>
      <c r="Q120" s="33"/>
      <c r="R120" s="1"/>
      <c r="S120" s="1"/>
    </row>
    <row r="121" spans="1:19" x14ac:dyDescent="0.25">
      <c r="A121" s="3" t="s">
        <v>44</v>
      </c>
      <c r="B121" s="11" t="s">
        <v>238</v>
      </c>
      <c r="C121" s="29"/>
      <c r="D121" s="70" t="s">
        <v>273</v>
      </c>
      <c r="E121" s="30" t="s">
        <v>266</v>
      </c>
      <c r="F121" s="66" t="s">
        <v>275</v>
      </c>
      <c r="G121" s="66" t="s">
        <v>268</v>
      </c>
      <c r="H121" s="133" t="s">
        <v>269</v>
      </c>
      <c r="I121" s="25"/>
      <c r="J121" s="25"/>
      <c r="K121" s="25"/>
      <c r="L121" s="25"/>
      <c r="M121" s="25"/>
      <c r="N121" s="25"/>
      <c r="O121" s="25"/>
      <c r="P121" s="32"/>
      <c r="Q121" s="33"/>
      <c r="R121" s="1"/>
      <c r="S121" s="1"/>
    </row>
    <row r="122" spans="1:19" x14ac:dyDescent="0.25">
      <c r="A122" s="3" t="s">
        <v>44</v>
      </c>
      <c r="B122" s="11" t="s">
        <v>238</v>
      </c>
      <c r="C122" s="29"/>
      <c r="D122" s="70" t="s">
        <v>273</v>
      </c>
      <c r="E122" s="30" t="s">
        <v>149</v>
      </c>
      <c r="F122" s="66" t="s">
        <v>262</v>
      </c>
      <c r="G122" s="66" t="s">
        <v>151</v>
      </c>
      <c r="H122" s="24" t="s">
        <v>152</v>
      </c>
      <c r="I122" s="25"/>
      <c r="J122" s="25"/>
      <c r="K122" s="25"/>
      <c r="L122" s="25"/>
      <c r="M122" s="25"/>
      <c r="N122" s="25"/>
      <c r="O122" s="25"/>
      <c r="P122" s="32"/>
      <c r="Q122" s="33"/>
      <c r="R122" s="1"/>
      <c r="S122" s="1"/>
    </row>
    <row r="123" spans="1:19" x14ac:dyDescent="0.25">
      <c r="A123" s="3" t="s">
        <v>44</v>
      </c>
      <c r="B123" s="11" t="s">
        <v>238</v>
      </c>
      <c r="C123" s="29"/>
      <c r="D123" s="70" t="s">
        <v>276</v>
      </c>
      <c r="E123" s="30" t="s">
        <v>277</v>
      </c>
      <c r="F123" s="66" t="s">
        <v>278</v>
      </c>
      <c r="G123" s="66" t="s">
        <v>125</v>
      </c>
      <c r="H123" s="24" t="s">
        <v>126</v>
      </c>
      <c r="I123" s="25"/>
      <c r="J123" s="25"/>
      <c r="K123" s="25"/>
      <c r="L123" s="25"/>
      <c r="M123" s="25"/>
      <c r="N123" s="25"/>
      <c r="O123" s="25"/>
      <c r="P123" s="32"/>
      <c r="Q123" s="33"/>
      <c r="R123" s="1"/>
      <c r="S123" s="1"/>
    </row>
    <row r="124" spans="1:19" x14ac:dyDescent="0.25">
      <c r="A124" s="3" t="s">
        <v>44</v>
      </c>
      <c r="B124" s="11" t="s">
        <v>238</v>
      </c>
      <c r="C124" s="29"/>
      <c r="D124" s="70" t="s">
        <v>276</v>
      </c>
      <c r="E124" s="30" t="s">
        <v>279</v>
      </c>
      <c r="F124" s="66" t="s">
        <v>280</v>
      </c>
      <c r="G124" s="66" t="s">
        <v>202</v>
      </c>
      <c r="H124" s="24" t="s">
        <v>203</v>
      </c>
      <c r="I124" s="25"/>
      <c r="J124" s="25"/>
      <c r="K124" s="25"/>
      <c r="L124" s="25"/>
      <c r="M124" s="25"/>
      <c r="N124" s="25"/>
      <c r="O124" s="25"/>
      <c r="P124" s="32"/>
      <c r="Q124" s="33"/>
      <c r="R124" s="1"/>
      <c r="S124" s="1"/>
    </row>
    <row r="125" spans="1:19" x14ac:dyDescent="0.25">
      <c r="A125" s="3" t="s">
        <v>44</v>
      </c>
      <c r="B125" s="11" t="s">
        <v>238</v>
      </c>
      <c r="C125" s="29"/>
      <c r="D125" s="70" t="s">
        <v>276</v>
      </c>
      <c r="E125" s="30" t="s">
        <v>266</v>
      </c>
      <c r="F125" s="66" t="s">
        <v>281</v>
      </c>
      <c r="G125" s="66" t="s">
        <v>268</v>
      </c>
      <c r="H125" s="133" t="s">
        <v>269</v>
      </c>
      <c r="I125" s="25"/>
      <c r="J125" s="25"/>
      <c r="K125" s="25"/>
      <c r="L125" s="25"/>
      <c r="M125" s="25"/>
      <c r="N125" s="25"/>
      <c r="O125" s="25"/>
      <c r="P125" s="32"/>
      <c r="Q125" s="33"/>
      <c r="R125" s="1"/>
      <c r="S125" s="1"/>
    </row>
    <row r="126" spans="1:19" x14ac:dyDescent="0.25">
      <c r="A126" s="3" t="s">
        <v>44</v>
      </c>
      <c r="B126" s="11" t="s">
        <v>238</v>
      </c>
      <c r="C126" s="29"/>
      <c r="D126" s="70" t="s">
        <v>276</v>
      </c>
      <c r="E126" s="30" t="s">
        <v>149</v>
      </c>
      <c r="F126" s="66" t="s">
        <v>262</v>
      </c>
      <c r="G126" s="66" t="s">
        <v>151</v>
      </c>
      <c r="H126" s="24" t="s">
        <v>152</v>
      </c>
      <c r="I126" s="25"/>
      <c r="J126" s="25"/>
      <c r="K126" s="25"/>
      <c r="L126" s="25"/>
      <c r="M126" s="25"/>
      <c r="N126" s="25"/>
      <c r="O126" s="25"/>
      <c r="P126" s="32"/>
      <c r="Q126" s="33"/>
      <c r="R126" s="1"/>
      <c r="S126" s="1"/>
    </row>
    <row r="127" spans="1:19" x14ac:dyDescent="0.25">
      <c r="A127" s="3" t="s">
        <v>44</v>
      </c>
      <c r="B127" s="11" t="s">
        <v>282</v>
      </c>
      <c r="C127" s="29" t="str">
        <f>IF(Admin!$A$2="Dansk","Forsyninger",IF(Admin!$A$2="English","Utilities","Error!"))</f>
        <v>Utilities</v>
      </c>
      <c r="D127" s="70"/>
      <c r="E127" s="30"/>
      <c r="F127" s="30"/>
      <c r="G127" s="30"/>
      <c r="H127" s="24"/>
      <c r="I127" s="25"/>
      <c r="J127" s="25"/>
      <c r="K127" s="25"/>
      <c r="L127" s="25"/>
      <c r="M127" s="25"/>
      <c r="N127" s="25"/>
      <c r="O127" s="25"/>
      <c r="P127" s="34"/>
      <c r="Q127" s="33"/>
      <c r="R127" s="1"/>
      <c r="S127" s="1"/>
    </row>
    <row r="128" spans="1:19" x14ac:dyDescent="0.25">
      <c r="A128" s="3" t="s">
        <v>44</v>
      </c>
      <c r="B128" s="11" t="s">
        <v>283</v>
      </c>
      <c r="C128" s="29"/>
      <c r="D128" s="70"/>
      <c r="E128" s="30" t="s">
        <v>284</v>
      </c>
      <c r="F128" s="30" t="s">
        <v>285</v>
      </c>
      <c r="G128" s="30" t="s">
        <v>284</v>
      </c>
      <c r="H128" s="24" t="s">
        <v>286</v>
      </c>
      <c r="I128" s="25"/>
      <c r="J128" s="25"/>
      <c r="K128" s="25"/>
      <c r="L128" s="25"/>
      <c r="M128" s="25"/>
      <c r="N128" s="25"/>
      <c r="O128" s="25"/>
      <c r="P128" s="34"/>
      <c r="Q128" s="33"/>
      <c r="R128" s="1"/>
      <c r="S128" s="1"/>
    </row>
    <row r="129" spans="1:19" x14ac:dyDescent="0.25">
      <c r="A129" s="3" t="s">
        <v>44</v>
      </c>
      <c r="B129" s="11" t="s">
        <v>283</v>
      </c>
      <c r="C129" s="29"/>
      <c r="D129" s="70" t="s">
        <v>287</v>
      </c>
      <c r="E129" s="30" t="s">
        <v>134</v>
      </c>
      <c r="F129" s="66" t="s">
        <v>135</v>
      </c>
      <c r="G129" s="66" t="s">
        <v>136</v>
      </c>
      <c r="H129" s="24" t="s">
        <v>137</v>
      </c>
      <c r="I129" s="25"/>
      <c r="J129" s="25"/>
      <c r="K129" s="25"/>
      <c r="L129" s="25"/>
      <c r="M129" s="25"/>
      <c r="N129" s="25"/>
      <c r="O129" s="25"/>
      <c r="P129" s="34"/>
      <c r="Q129" s="33"/>
      <c r="R129" s="1"/>
      <c r="S129" s="1"/>
    </row>
    <row r="130" spans="1:19" x14ac:dyDescent="0.25">
      <c r="A130" s="3" t="s">
        <v>44</v>
      </c>
      <c r="B130" s="11" t="s">
        <v>283</v>
      </c>
      <c r="C130" s="29"/>
      <c r="D130" s="70" t="s">
        <v>287</v>
      </c>
      <c r="E130" s="30" t="s">
        <v>132</v>
      </c>
      <c r="F130" s="66" t="s">
        <v>133</v>
      </c>
      <c r="G130" s="66" t="s">
        <v>136</v>
      </c>
      <c r="H130" s="24" t="s">
        <v>137</v>
      </c>
      <c r="I130" s="25"/>
      <c r="J130" s="25"/>
      <c r="K130" s="25"/>
      <c r="L130" s="25"/>
      <c r="M130" s="25"/>
      <c r="N130" s="25"/>
      <c r="O130" s="25"/>
      <c r="P130" s="34"/>
      <c r="Q130" s="33"/>
      <c r="R130" s="1"/>
      <c r="S130" s="1"/>
    </row>
    <row r="131" spans="1:19" x14ac:dyDescent="0.25">
      <c r="A131" s="3" t="s">
        <v>44</v>
      </c>
      <c r="B131" s="11" t="s">
        <v>283</v>
      </c>
      <c r="C131" s="29"/>
      <c r="D131" s="70" t="s">
        <v>287</v>
      </c>
      <c r="E131" s="30" t="s">
        <v>149</v>
      </c>
      <c r="F131" s="66" t="s">
        <v>288</v>
      </c>
      <c r="G131" s="66" t="s">
        <v>151</v>
      </c>
      <c r="H131" s="24" t="s">
        <v>152</v>
      </c>
      <c r="I131" s="25"/>
      <c r="J131" s="25"/>
      <c r="K131" s="25"/>
      <c r="L131" s="25"/>
      <c r="M131" s="25"/>
      <c r="N131" s="25"/>
      <c r="O131" s="25"/>
      <c r="P131" s="34"/>
      <c r="Q131" s="33"/>
      <c r="R131" s="1"/>
      <c r="S131" s="1"/>
    </row>
    <row r="132" spans="1:19" x14ac:dyDescent="0.25">
      <c r="A132" s="3" t="s">
        <v>44</v>
      </c>
      <c r="B132" s="11" t="s">
        <v>283</v>
      </c>
      <c r="C132" s="29"/>
      <c r="D132" s="70" t="s">
        <v>287</v>
      </c>
      <c r="E132" s="30" t="s">
        <v>289</v>
      </c>
      <c r="F132" s="30" t="s">
        <v>290</v>
      </c>
      <c r="G132" s="30" t="s">
        <v>291</v>
      </c>
      <c r="H132" s="24" t="s">
        <v>292</v>
      </c>
      <c r="I132" s="25"/>
      <c r="J132" s="25"/>
      <c r="K132" s="25"/>
      <c r="L132" s="25"/>
      <c r="M132" s="25"/>
      <c r="N132" s="25"/>
      <c r="O132" s="25"/>
      <c r="P132" s="34"/>
      <c r="Q132" s="33"/>
      <c r="R132" s="1"/>
      <c r="S132" s="1"/>
    </row>
    <row r="133" spans="1:19" x14ac:dyDescent="0.25">
      <c r="A133" s="3" t="s">
        <v>44</v>
      </c>
      <c r="B133" s="11" t="s">
        <v>283</v>
      </c>
      <c r="C133" s="29"/>
      <c r="D133" s="70"/>
      <c r="E133" s="30" t="s">
        <v>293</v>
      </c>
      <c r="F133" s="30" t="s">
        <v>294</v>
      </c>
      <c r="G133" s="30" t="s">
        <v>67</v>
      </c>
      <c r="H133" s="24" t="s">
        <v>68</v>
      </c>
      <c r="I133" s="25"/>
      <c r="J133" s="25"/>
      <c r="K133" s="25"/>
      <c r="L133" s="25"/>
      <c r="M133" s="25"/>
      <c r="N133" s="25"/>
      <c r="O133" s="25"/>
      <c r="P133" s="34"/>
      <c r="Q133" s="33"/>
      <c r="R133" s="1"/>
      <c r="S133" s="1"/>
    </row>
    <row r="134" spans="1:19" x14ac:dyDescent="0.25">
      <c r="A134" s="3" t="s">
        <v>44</v>
      </c>
      <c r="B134" s="11" t="s">
        <v>283</v>
      </c>
      <c r="C134" s="29"/>
      <c r="D134" s="70"/>
      <c r="E134" s="30" t="s">
        <v>295</v>
      </c>
      <c r="F134" s="30" t="s">
        <v>296</v>
      </c>
      <c r="G134" s="30" t="s">
        <v>113</v>
      </c>
      <c r="H134" s="24" t="s">
        <v>114</v>
      </c>
      <c r="I134" s="25"/>
      <c r="J134" s="25"/>
      <c r="K134" s="25"/>
      <c r="L134" s="25"/>
      <c r="M134" s="25"/>
      <c r="N134" s="25"/>
      <c r="O134" s="25"/>
      <c r="P134" s="34"/>
      <c r="Q134" s="33"/>
      <c r="R134" s="1"/>
      <c r="S134" s="1"/>
    </row>
    <row r="135" spans="1:19" x14ac:dyDescent="0.25">
      <c r="A135" s="3" t="s">
        <v>44</v>
      </c>
      <c r="B135" s="11" t="s">
        <v>283</v>
      </c>
      <c r="C135" s="29"/>
      <c r="D135" s="70"/>
      <c r="E135" s="30" t="s">
        <v>297</v>
      </c>
      <c r="F135" s="30" t="s">
        <v>298</v>
      </c>
      <c r="G135" s="30" t="s">
        <v>83</v>
      </c>
      <c r="H135" s="24" t="s">
        <v>84</v>
      </c>
      <c r="I135" s="25"/>
      <c r="J135" s="25"/>
      <c r="K135" s="25"/>
      <c r="L135" s="25"/>
      <c r="M135" s="25"/>
      <c r="N135" s="25"/>
      <c r="O135" s="25"/>
      <c r="P135" s="34"/>
      <c r="Q135" s="33"/>
      <c r="R135" s="1"/>
      <c r="S135" s="1"/>
    </row>
    <row r="136" spans="1:19" x14ac:dyDescent="0.25">
      <c r="A136" s="3" t="s">
        <v>44</v>
      </c>
      <c r="B136" s="11" t="s">
        <v>283</v>
      </c>
      <c r="C136" s="29"/>
      <c r="D136" s="70"/>
      <c r="E136" s="30"/>
      <c r="F136" s="30"/>
      <c r="G136" s="30"/>
      <c r="H136" s="24"/>
      <c r="I136" s="25"/>
      <c r="J136" s="25"/>
      <c r="K136" s="25"/>
      <c r="L136" s="25"/>
      <c r="M136" s="25"/>
      <c r="N136" s="25"/>
      <c r="O136" s="25"/>
      <c r="P136" s="34"/>
      <c r="Q136" s="33"/>
      <c r="R136" s="1"/>
      <c r="S136" s="1"/>
    </row>
    <row r="137" spans="1:19" x14ac:dyDescent="0.25">
      <c r="A137" s="3" t="s">
        <v>44</v>
      </c>
      <c r="B137" s="11" t="s">
        <v>299</v>
      </c>
      <c r="C137" s="29"/>
      <c r="D137" s="70"/>
      <c r="E137" s="30" t="s">
        <v>300</v>
      </c>
      <c r="F137" s="30" t="s">
        <v>301</v>
      </c>
      <c r="G137" s="30" t="s">
        <v>67</v>
      </c>
      <c r="H137" s="24" t="s">
        <v>68</v>
      </c>
      <c r="I137" s="25"/>
      <c r="J137" s="25"/>
      <c r="K137" s="25"/>
      <c r="L137" s="25"/>
      <c r="M137" s="25"/>
      <c r="N137" s="25"/>
      <c r="O137" s="25"/>
      <c r="P137" s="34"/>
      <c r="Q137" s="33"/>
      <c r="R137" s="1"/>
      <c r="S137" s="1"/>
    </row>
    <row r="138" spans="1:19" x14ac:dyDescent="0.25">
      <c r="A138" s="3" t="s">
        <v>44</v>
      </c>
      <c r="B138" s="11" t="s">
        <v>283</v>
      </c>
      <c r="C138" s="29"/>
      <c r="D138" s="70"/>
      <c r="E138" s="30" t="s">
        <v>302</v>
      </c>
      <c r="F138" s="30" t="s">
        <v>303</v>
      </c>
      <c r="G138" s="30" t="s">
        <v>67</v>
      </c>
      <c r="H138" s="24" t="s">
        <v>68</v>
      </c>
      <c r="I138" s="25"/>
      <c r="J138" s="25"/>
      <c r="K138" s="25"/>
      <c r="L138" s="25"/>
      <c r="M138" s="25"/>
      <c r="N138" s="25"/>
      <c r="O138" s="25"/>
      <c r="P138" s="34"/>
      <c r="Q138" s="33"/>
      <c r="R138" s="1"/>
      <c r="S138" s="1"/>
    </row>
    <row r="139" spans="1:19" x14ac:dyDescent="0.25">
      <c r="A139" s="3" t="s">
        <v>44</v>
      </c>
      <c r="B139" s="11" t="s">
        <v>282</v>
      </c>
      <c r="C139" s="29"/>
      <c r="D139" s="70"/>
      <c r="E139" s="30" t="s">
        <v>304</v>
      </c>
      <c r="F139" s="30" t="s">
        <v>305</v>
      </c>
      <c r="G139" s="30" t="s">
        <v>67</v>
      </c>
      <c r="H139" s="24" t="s">
        <v>68</v>
      </c>
      <c r="I139" s="25"/>
      <c r="J139" s="25"/>
      <c r="K139" s="25"/>
      <c r="L139" s="25"/>
      <c r="M139" s="25"/>
      <c r="N139" s="25"/>
      <c r="O139" s="25"/>
      <c r="P139" s="34"/>
      <c r="Q139" s="33"/>
      <c r="R139" s="1"/>
      <c r="S139" s="1"/>
    </row>
    <row r="140" spans="1:19" x14ac:dyDescent="0.25">
      <c r="A140" s="3" t="s">
        <v>44</v>
      </c>
      <c r="B140" s="11" t="s">
        <v>283</v>
      </c>
      <c r="C140" s="29"/>
      <c r="D140" s="70"/>
      <c r="E140" s="30" t="s">
        <v>306</v>
      </c>
      <c r="F140" s="30" t="s">
        <v>307</v>
      </c>
      <c r="G140" s="30" t="s">
        <v>67</v>
      </c>
      <c r="H140" s="24" t="s">
        <v>68</v>
      </c>
      <c r="I140" s="25"/>
      <c r="J140" s="25"/>
      <c r="K140" s="25"/>
      <c r="L140" s="25"/>
      <c r="M140" s="25"/>
      <c r="N140" s="25"/>
      <c r="O140" s="25"/>
      <c r="P140" s="34"/>
      <c r="Q140" s="33"/>
      <c r="R140" s="1"/>
      <c r="S140" s="1"/>
    </row>
    <row r="141" spans="1:19" x14ac:dyDescent="0.25">
      <c r="A141" s="3" t="s">
        <v>44</v>
      </c>
      <c r="B141" s="11" t="s">
        <v>283</v>
      </c>
      <c r="C141" s="29"/>
      <c r="D141" s="70"/>
      <c r="E141" s="30"/>
      <c r="F141" s="30"/>
      <c r="G141" s="30"/>
      <c r="H141" s="24"/>
      <c r="I141" s="25"/>
      <c r="J141" s="25"/>
      <c r="K141" s="25"/>
      <c r="L141" s="25"/>
      <c r="M141" s="25"/>
      <c r="N141" s="25"/>
      <c r="O141" s="25"/>
      <c r="P141" s="34"/>
      <c r="Q141" s="33"/>
      <c r="R141" s="1"/>
      <c r="S141" s="1"/>
    </row>
    <row r="142" spans="1:19" x14ac:dyDescent="0.25">
      <c r="A142" s="3" t="s">
        <v>44</v>
      </c>
      <c r="B142" s="11" t="s">
        <v>283</v>
      </c>
      <c r="C142" s="29"/>
      <c r="D142" s="70"/>
      <c r="E142" s="30" t="s">
        <v>308</v>
      </c>
      <c r="F142" s="30" t="s">
        <v>309</v>
      </c>
      <c r="G142" s="30" t="s">
        <v>310</v>
      </c>
      <c r="H142" s="24" t="s">
        <v>311</v>
      </c>
      <c r="I142" s="25"/>
      <c r="J142" s="25"/>
      <c r="K142" s="25"/>
      <c r="L142" s="25"/>
      <c r="M142" s="25"/>
      <c r="N142" s="25"/>
      <c r="O142" s="25"/>
      <c r="P142" s="34"/>
      <c r="Q142" s="33"/>
      <c r="R142" s="1"/>
      <c r="S142" s="1"/>
    </row>
    <row r="143" spans="1:19" x14ac:dyDescent="0.25">
      <c r="A143" s="3" t="s">
        <v>44</v>
      </c>
      <c r="B143" s="11" t="s">
        <v>283</v>
      </c>
      <c r="C143" s="29"/>
      <c r="D143" s="70"/>
      <c r="E143" s="30" t="s">
        <v>312</v>
      </c>
      <c r="F143" s="30" t="s">
        <v>313</v>
      </c>
      <c r="G143" s="30" t="s">
        <v>314</v>
      </c>
      <c r="H143" s="24" t="s">
        <v>315</v>
      </c>
      <c r="I143" s="25"/>
      <c r="J143" s="25"/>
      <c r="K143" s="25"/>
      <c r="L143" s="25"/>
      <c r="M143" s="25"/>
      <c r="N143" s="25"/>
      <c r="O143" s="25"/>
      <c r="P143" s="34"/>
      <c r="Q143" s="33"/>
      <c r="R143" s="1"/>
      <c r="S143" s="1"/>
    </row>
    <row r="144" spans="1:19" x14ac:dyDescent="0.25">
      <c r="A144" s="3" t="s">
        <v>44</v>
      </c>
      <c r="B144" s="11" t="s">
        <v>283</v>
      </c>
      <c r="C144" s="29"/>
      <c r="D144" s="70"/>
      <c r="E144" s="30" t="s">
        <v>316</v>
      </c>
      <c r="F144" s="30" t="s">
        <v>317</v>
      </c>
      <c r="G144" s="30" t="s">
        <v>314</v>
      </c>
      <c r="H144" s="24" t="s">
        <v>315</v>
      </c>
      <c r="I144" s="25"/>
      <c r="J144" s="25"/>
      <c r="K144" s="25"/>
      <c r="L144" s="25"/>
      <c r="M144" s="25"/>
      <c r="N144" s="25"/>
      <c r="O144" s="25"/>
      <c r="P144" s="34"/>
      <c r="Q144" s="33"/>
      <c r="R144" s="1"/>
      <c r="S144" s="1"/>
    </row>
    <row r="145" spans="1:19" x14ac:dyDescent="0.25">
      <c r="A145" s="3" t="s">
        <v>44</v>
      </c>
      <c r="B145" s="11" t="s">
        <v>283</v>
      </c>
      <c r="C145" s="29"/>
      <c r="D145" s="70"/>
      <c r="E145" s="30" t="s">
        <v>318</v>
      </c>
      <c r="F145" s="30" t="s">
        <v>319</v>
      </c>
      <c r="G145" s="30" t="s">
        <v>320</v>
      </c>
      <c r="H145" s="24" t="s">
        <v>321</v>
      </c>
      <c r="I145" s="25"/>
      <c r="J145" s="25"/>
      <c r="K145" s="25"/>
      <c r="L145" s="25"/>
      <c r="M145" s="25"/>
      <c r="N145" s="25"/>
      <c r="O145" s="25"/>
      <c r="P145" s="34"/>
      <c r="Q145" s="33"/>
      <c r="R145" s="1"/>
      <c r="S145" s="1"/>
    </row>
    <row r="146" spans="1:19" x14ac:dyDescent="0.25">
      <c r="A146" s="3" t="s">
        <v>44</v>
      </c>
      <c r="B146" s="11" t="s">
        <v>283</v>
      </c>
      <c r="C146" s="29"/>
      <c r="D146" s="70"/>
      <c r="E146" s="30" t="s">
        <v>322</v>
      </c>
      <c r="F146" s="30" t="s">
        <v>323</v>
      </c>
      <c r="G146" s="30" t="s">
        <v>320</v>
      </c>
      <c r="H146" s="24" t="s">
        <v>321</v>
      </c>
      <c r="I146" s="25"/>
      <c r="J146" s="25"/>
      <c r="K146" s="25"/>
      <c r="L146" s="25"/>
      <c r="M146" s="25"/>
      <c r="N146" s="25"/>
      <c r="O146" s="25"/>
      <c r="P146" s="34"/>
      <c r="Q146" s="33"/>
      <c r="R146" s="1"/>
      <c r="S146" s="1"/>
    </row>
    <row r="147" spans="1:19" x14ac:dyDescent="0.25">
      <c r="A147" s="3" t="s">
        <v>44</v>
      </c>
      <c r="B147" s="11" t="s">
        <v>283</v>
      </c>
      <c r="C147" s="29"/>
      <c r="D147" s="70"/>
      <c r="E147" s="30" t="s">
        <v>324</v>
      </c>
      <c r="F147" s="30" t="s">
        <v>325</v>
      </c>
      <c r="G147" s="30" t="s">
        <v>320</v>
      </c>
      <c r="H147" s="24" t="s">
        <v>321</v>
      </c>
      <c r="I147" s="25"/>
      <c r="J147" s="25"/>
      <c r="K147" s="25"/>
      <c r="L147" s="25"/>
      <c r="M147" s="25"/>
      <c r="N147" s="25"/>
      <c r="O147" s="25"/>
      <c r="P147" s="34"/>
      <c r="Q147" s="33"/>
      <c r="R147" s="1"/>
      <c r="S147" s="1"/>
    </row>
    <row r="148" spans="1:19" x14ac:dyDescent="0.25">
      <c r="A148" s="3" t="s">
        <v>44</v>
      </c>
      <c r="B148" s="11" t="s">
        <v>283</v>
      </c>
      <c r="C148" s="29"/>
      <c r="D148" s="70"/>
      <c r="E148" s="30" t="s">
        <v>326</v>
      </c>
      <c r="F148" s="30" t="s">
        <v>290</v>
      </c>
      <c r="G148" s="30" t="s">
        <v>291</v>
      </c>
      <c r="H148" s="24" t="s">
        <v>292</v>
      </c>
      <c r="I148" s="25"/>
      <c r="J148" s="25"/>
      <c r="K148" s="25"/>
      <c r="L148" s="25"/>
      <c r="M148" s="25"/>
      <c r="N148" s="25"/>
      <c r="O148" s="25"/>
      <c r="P148" s="34"/>
      <c r="Q148" s="33"/>
      <c r="R148" s="1"/>
      <c r="S148" s="1"/>
    </row>
    <row r="149" spans="1:19" x14ac:dyDescent="0.25">
      <c r="A149" s="3" t="s">
        <v>44</v>
      </c>
      <c r="B149" s="11" t="s">
        <v>283</v>
      </c>
      <c r="C149" s="29"/>
      <c r="D149" s="70"/>
      <c r="E149" s="30" t="s">
        <v>327</v>
      </c>
      <c r="F149" s="30" t="s">
        <v>328</v>
      </c>
      <c r="G149" s="30" t="s">
        <v>291</v>
      </c>
      <c r="H149" s="24" t="s">
        <v>292</v>
      </c>
      <c r="I149" s="25"/>
      <c r="J149" s="25"/>
      <c r="K149" s="25"/>
      <c r="L149" s="25"/>
      <c r="M149" s="25"/>
      <c r="N149" s="25"/>
      <c r="O149" s="25"/>
      <c r="P149" s="34"/>
      <c r="Q149" s="33"/>
      <c r="R149" s="1"/>
      <c r="S149" s="1"/>
    </row>
    <row r="150" spans="1:19" x14ac:dyDescent="0.25">
      <c r="A150" s="3" t="s">
        <v>44</v>
      </c>
      <c r="B150" s="11" t="s">
        <v>283</v>
      </c>
      <c r="C150" s="29"/>
      <c r="D150" s="70"/>
      <c r="E150" s="30" t="s">
        <v>329</v>
      </c>
      <c r="F150" s="30" t="s">
        <v>329</v>
      </c>
      <c r="G150" s="30" t="s">
        <v>291</v>
      </c>
      <c r="H150" s="24" t="s">
        <v>292</v>
      </c>
      <c r="I150" s="25"/>
      <c r="J150" s="25"/>
      <c r="K150" s="25"/>
      <c r="L150" s="25"/>
      <c r="M150" s="25"/>
      <c r="N150" s="25"/>
      <c r="O150" s="25"/>
      <c r="P150" s="34"/>
      <c r="Q150" s="33"/>
      <c r="R150" s="1"/>
      <c r="S150" s="1"/>
    </row>
    <row r="151" spans="1:19" x14ac:dyDescent="0.25">
      <c r="A151" s="3" t="s">
        <v>44</v>
      </c>
      <c r="B151" s="11" t="s">
        <v>283</v>
      </c>
      <c r="C151" s="29"/>
      <c r="D151" s="70"/>
      <c r="E151" s="30"/>
      <c r="F151" s="30"/>
      <c r="G151" s="30"/>
      <c r="H151" s="24"/>
      <c r="I151" s="25"/>
      <c r="J151" s="25"/>
      <c r="K151" s="25"/>
      <c r="L151" s="25"/>
      <c r="M151" s="25"/>
      <c r="N151" s="25"/>
      <c r="O151" s="25"/>
      <c r="P151" s="34"/>
      <c r="Q151" s="33"/>
      <c r="R151" s="1"/>
      <c r="S151" s="1"/>
    </row>
    <row r="152" spans="1:19" x14ac:dyDescent="0.25">
      <c r="A152" s="3" t="s">
        <v>44</v>
      </c>
      <c r="B152" s="11" t="s">
        <v>283</v>
      </c>
      <c r="C152" s="29"/>
      <c r="D152" s="70"/>
      <c r="E152" s="30" t="s">
        <v>330</v>
      </c>
      <c r="F152" s="30" t="s">
        <v>331</v>
      </c>
      <c r="G152" s="30" t="s">
        <v>314</v>
      </c>
      <c r="H152" s="24" t="s">
        <v>315</v>
      </c>
      <c r="I152" s="25"/>
      <c r="J152" s="25"/>
      <c r="K152" s="25"/>
      <c r="L152" s="25"/>
      <c r="M152" s="25"/>
      <c r="N152" s="25"/>
      <c r="O152" s="25"/>
      <c r="P152" s="34"/>
      <c r="Q152" s="33"/>
      <c r="R152" s="1"/>
      <c r="S152" s="1"/>
    </row>
    <row r="153" spans="1:19" x14ac:dyDescent="0.25">
      <c r="A153" s="3" t="s">
        <v>44</v>
      </c>
      <c r="B153" s="11" t="s">
        <v>283</v>
      </c>
      <c r="C153" s="29"/>
      <c r="D153" s="70"/>
      <c r="E153" s="30" t="s">
        <v>332</v>
      </c>
      <c r="F153" s="30" t="s">
        <v>333</v>
      </c>
      <c r="G153" s="30" t="s">
        <v>314</v>
      </c>
      <c r="H153" s="24" t="s">
        <v>315</v>
      </c>
      <c r="I153" s="25"/>
      <c r="J153" s="25"/>
      <c r="K153" s="25"/>
      <c r="L153" s="25"/>
      <c r="M153" s="25"/>
      <c r="N153" s="25"/>
      <c r="O153" s="25"/>
      <c r="P153" s="34"/>
      <c r="Q153" s="33"/>
      <c r="R153" s="1"/>
      <c r="S153" s="1"/>
    </row>
    <row r="154" spans="1:19" x14ac:dyDescent="0.25">
      <c r="A154" s="3" t="s">
        <v>44</v>
      </c>
      <c r="B154" s="11" t="s">
        <v>283</v>
      </c>
      <c r="C154" s="29" t="str">
        <f>IF(Admin!$A$2="Dansk","Teknisk inventar",IF(Admin!$A$2="English","Techincal equipment","Error!"))</f>
        <v>Techincal equipment</v>
      </c>
      <c r="D154" s="70"/>
      <c r="E154" s="30"/>
      <c r="F154" s="30"/>
      <c r="G154" s="30"/>
      <c r="H154" s="24"/>
      <c r="I154" s="25"/>
      <c r="J154" s="25"/>
      <c r="K154" s="25"/>
      <c r="L154" s="25"/>
      <c r="M154" s="25"/>
      <c r="N154" s="25"/>
      <c r="O154" s="25"/>
      <c r="P154" s="34"/>
      <c r="Q154" s="33"/>
      <c r="R154" s="1"/>
      <c r="S154" s="1"/>
    </row>
    <row r="155" spans="1:19" x14ac:dyDescent="0.25">
      <c r="A155" s="3" t="s">
        <v>44</v>
      </c>
      <c r="B155" s="11" t="s">
        <v>283</v>
      </c>
      <c r="C155" s="35"/>
      <c r="D155" s="70"/>
      <c r="E155" s="36" t="s">
        <v>334</v>
      </c>
      <c r="F155" s="36" t="s">
        <v>335</v>
      </c>
      <c r="G155" s="36" t="s">
        <v>125</v>
      </c>
      <c r="H155" s="24" t="s">
        <v>126</v>
      </c>
      <c r="I155" s="25"/>
      <c r="J155" s="25"/>
      <c r="K155" s="25"/>
      <c r="L155" s="25"/>
      <c r="M155" s="25"/>
      <c r="N155" s="25"/>
      <c r="O155" s="25"/>
      <c r="P155" s="34"/>
      <c r="Q155" s="33"/>
      <c r="R155" s="1"/>
      <c r="S155" s="1"/>
    </row>
    <row r="156" spans="1:19" x14ac:dyDescent="0.25">
      <c r="A156" s="3" t="s">
        <v>44</v>
      </c>
      <c r="B156" s="11" t="s">
        <v>283</v>
      </c>
      <c r="C156" s="35"/>
      <c r="D156" s="70"/>
      <c r="E156" s="36" t="s">
        <v>336</v>
      </c>
      <c r="F156" s="36" t="s">
        <v>337</v>
      </c>
      <c r="G156" s="36" t="s">
        <v>125</v>
      </c>
      <c r="H156" s="24" t="s">
        <v>126</v>
      </c>
      <c r="I156" s="25"/>
      <c r="J156" s="25"/>
      <c r="K156" s="25"/>
      <c r="L156" s="25"/>
      <c r="M156" s="25"/>
      <c r="N156" s="25"/>
      <c r="O156" s="25"/>
      <c r="P156" s="34"/>
      <c r="Q156" s="33"/>
      <c r="R156" s="1"/>
      <c r="S156" s="1"/>
    </row>
    <row r="157" spans="1:19" x14ac:dyDescent="0.25">
      <c r="A157" s="3" t="s">
        <v>44</v>
      </c>
      <c r="B157" s="11" t="s">
        <v>283</v>
      </c>
      <c r="C157" s="35"/>
      <c r="D157" s="70"/>
      <c r="E157" s="36" t="s">
        <v>338</v>
      </c>
      <c r="F157" s="36" t="s">
        <v>339</v>
      </c>
      <c r="G157" s="36" t="s">
        <v>125</v>
      </c>
      <c r="H157" s="24" t="s">
        <v>126</v>
      </c>
      <c r="I157" s="25"/>
      <c r="J157" s="25"/>
      <c r="K157" s="25"/>
      <c r="L157" s="25"/>
      <c r="M157" s="25"/>
      <c r="N157" s="25"/>
      <c r="O157" s="25"/>
      <c r="P157" s="34"/>
      <c r="Q157" s="33"/>
      <c r="R157" s="1"/>
      <c r="S157" s="1"/>
    </row>
    <row r="158" spans="1:19" x14ac:dyDescent="0.25">
      <c r="A158" s="3" t="s">
        <v>44</v>
      </c>
      <c r="B158" s="11" t="s">
        <v>283</v>
      </c>
      <c r="C158" s="35"/>
      <c r="D158" s="70"/>
      <c r="E158" s="36" t="s">
        <v>340</v>
      </c>
      <c r="F158" s="36" t="s">
        <v>340</v>
      </c>
      <c r="G158" s="36" t="s">
        <v>125</v>
      </c>
      <c r="H158" s="24" t="s">
        <v>126</v>
      </c>
      <c r="I158" s="25"/>
      <c r="J158" s="25"/>
      <c r="K158" s="25"/>
      <c r="L158" s="25"/>
      <c r="M158" s="25"/>
      <c r="N158" s="25"/>
      <c r="O158" s="25"/>
      <c r="P158" s="34"/>
      <c r="Q158" s="33"/>
      <c r="R158" s="1"/>
      <c r="S158" s="1"/>
    </row>
    <row r="159" spans="1:19" x14ac:dyDescent="0.25">
      <c r="A159" s="3" t="s">
        <v>44</v>
      </c>
      <c r="B159" s="11" t="s">
        <v>283</v>
      </c>
      <c r="C159" s="35"/>
      <c r="D159" s="70"/>
      <c r="E159" s="36" t="s">
        <v>341</v>
      </c>
      <c r="F159" s="36" t="s">
        <v>342</v>
      </c>
      <c r="G159" s="36" t="s">
        <v>125</v>
      </c>
      <c r="H159" s="24" t="s">
        <v>126</v>
      </c>
      <c r="I159" s="25"/>
      <c r="J159" s="25"/>
      <c r="K159" s="25"/>
      <c r="L159" s="25"/>
      <c r="M159" s="25"/>
      <c r="N159" s="25"/>
      <c r="O159" s="25"/>
      <c r="P159" s="34"/>
      <c r="Q159" s="33"/>
      <c r="R159" s="1"/>
      <c r="S159" s="1"/>
    </row>
    <row r="160" spans="1:19" x14ac:dyDescent="0.25">
      <c r="A160" s="3" t="s">
        <v>44</v>
      </c>
      <c r="B160" s="11" t="s">
        <v>283</v>
      </c>
      <c r="C160" s="35"/>
      <c r="D160" s="70"/>
      <c r="E160" s="36" t="s">
        <v>343</v>
      </c>
      <c r="F160" s="36" t="s">
        <v>344</v>
      </c>
      <c r="G160" s="36" t="s">
        <v>125</v>
      </c>
      <c r="H160" s="24" t="s">
        <v>126</v>
      </c>
      <c r="I160" s="25"/>
      <c r="J160" s="25"/>
      <c r="K160" s="25"/>
      <c r="L160" s="25"/>
      <c r="M160" s="25"/>
      <c r="N160" s="25"/>
      <c r="O160" s="25"/>
      <c r="P160" s="34"/>
      <c r="Q160" s="33"/>
      <c r="R160" s="1"/>
      <c r="S160" s="1"/>
    </row>
    <row r="161" spans="1:19" x14ac:dyDescent="0.25">
      <c r="A161" s="3" t="s">
        <v>44</v>
      </c>
      <c r="B161" s="11" t="s">
        <v>283</v>
      </c>
      <c r="C161" s="35"/>
      <c r="D161" s="70"/>
      <c r="E161" s="36" t="s">
        <v>345</v>
      </c>
      <c r="F161" s="36" t="s">
        <v>346</v>
      </c>
      <c r="G161" s="36" t="s">
        <v>125</v>
      </c>
      <c r="H161" s="24" t="s">
        <v>126</v>
      </c>
      <c r="I161" s="25"/>
      <c r="J161" s="25"/>
      <c r="K161" s="25"/>
      <c r="L161" s="25"/>
      <c r="M161" s="25"/>
      <c r="N161" s="25"/>
      <c r="O161" s="25"/>
      <c r="P161" s="34"/>
      <c r="Q161" s="33"/>
      <c r="R161" s="1"/>
      <c r="S161" s="1"/>
    </row>
    <row r="162" spans="1:19" x14ac:dyDescent="0.25">
      <c r="A162" s="3" t="s">
        <v>44</v>
      </c>
      <c r="B162" s="11" t="s">
        <v>283</v>
      </c>
      <c r="C162" s="35"/>
      <c r="D162" s="70"/>
      <c r="E162" s="36" t="s">
        <v>347</v>
      </c>
      <c r="F162" s="36" t="s">
        <v>348</v>
      </c>
      <c r="G162" s="36" t="s">
        <v>125</v>
      </c>
      <c r="H162" s="24" t="s">
        <v>126</v>
      </c>
      <c r="I162" s="25"/>
      <c r="J162" s="25"/>
      <c r="K162" s="25"/>
      <c r="L162" s="25"/>
      <c r="M162" s="25"/>
      <c r="N162" s="25"/>
      <c r="O162" s="25"/>
      <c r="P162" s="34"/>
      <c r="Q162" s="33"/>
      <c r="R162" s="1"/>
      <c r="S162" s="1"/>
    </row>
    <row r="163" spans="1:19" x14ac:dyDescent="0.25">
      <c r="A163" s="3" t="s">
        <v>44</v>
      </c>
      <c r="B163" s="11" t="s">
        <v>283</v>
      </c>
      <c r="C163" s="35"/>
      <c r="D163" s="70"/>
      <c r="E163" s="36"/>
      <c r="F163" s="36"/>
      <c r="G163" s="36"/>
      <c r="H163" s="24"/>
      <c r="I163" s="25"/>
      <c r="J163" s="25"/>
      <c r="K163" s="25"/>
      <c r="L163" s="25"/>
      <c r="M163" s="25"/>
      <c r="N163" s="25"/>
      <c r="O163" s="25"/>
      <c r="P163" s="34"/>
      <c r="Q163" s="33"/>
      <c r="R163" s="1"/>
      <c r="S163" s="1"/>
    </row>
    <row r="164" spans="1:19" x14ac:dyDescent="0.25">
      <c r="A164" s="3" t="s">
        <v>44</v>
      </c>
      <c r="B164" s="11" t="s">
        <v>283</v>
      </c>
      <c r="C164" s="35"/>
      <c r="D164" s="70"/>
      <c r="E164" s="36" t="s">
        <v>349</v>
      </c>
      <c r="F164" s="36" t="s">
        <v>350</v>
      </c>
      <c r="G164" s="36" t="s">
        <v>125</v>
      </c>
      <c r="H164" s="24" t="s">
        <v>126</v>
      </c>
      <c r="I164" s="25"/>
      <c r="J164" s="25"/>
      <c r="K164" s="25"/>
      <c r="L164" s="25"/>
      <c r="M164" s="25"/>
      <c r="N164" s="25"/>
      <c r="O164" s="25"/>
      <c r="P164" s="34"/>
      <c r="Q164" s="33"/>
      <c r="R164" s="1"/>
      <c r="S164" s="1"/>
    </row>
    <row r="165" spans="1:19" x14ac:dyDescent="0.25">
      <c r="A165" s="3" t="s">
        <v>44</v>
      </c>
      <c r="B165" s="11" t="s">
        <v>283</v>
      </c>
      <c r="C165" s="35"/>
      <c r="D165" s="70"/>
      <c r="E165" s="36" t="s">
        <v>351</v>
      </c>
      <c r="F165" s="36" t="s">
        <v>352</v>
      </c>
      <c r="G165" s="36" t="s">
        <v>125</v>
      </c>
      <c r="H165" s="24" t="s">
        <v>126</v>
      </c>
      <c r="I165" s="25"/>
      <c r="J165" s="25"/>
      <c r="K165" s="25"/>
      <c r="L165" s="25"/>
      <c r="M165" s="25"/>
      <c r="N165" s="25"/>
      <c r="O165" s="25"/>
      <c r="P165" s="34"/>
      <c r="Q165" s="33"/>
      <c r="R165" s="1"/>
      <c r="S165" s="1"/>
    </row>
    <row r="166" spans="1:19" x14ac:dyDescent="0.25">
      <c r="A166" s="3" t="s">
        <v>44</v>
      </c>
      <c r="B166" s="11" t="s">
        <v>283</v>
      </c>
      <c r="C166" s="35"/>
      <c r="D166" s="70"/>
      <c r="E166" s="36" t="s">
        <v>353</v>
      </c>
      <c r="F166" s="36" t="s">
        <v>354</v>
      </c>
      <c r="G166" s="36" t="s">
        <v>125</v>
      </c>
      <c r="H166" s="24" t="s">
        <v>126</v>
      </c>
      <c r="I166" s="25"/>
      <c r="J166" s="25"/>
      <c r="K166" s="25"/>
      <c r="L166" s="25"/>
      <c r="M166" s="25"/>
      <c r="N166" s="25"/>
      <c r="O166" s="25"/>
      <c r="P166" s="34"/>
      <c r="Q166" s="33"/>
      <c r="R166" s="1"/>
      <c r="S166" s="1"/>
    </row>
    <row r="167" spans="1:19" x14ac:dyDescent="0.25">
      <c r="A167" s="3" t="s">
        <v>44</v>
      </c>
      <c r="B167" s="11" t="s">
        <v>355</v>
      </c>
      <c r="C167" s="38" t="str">
        <f>IF(Admin!$A$2="Dansk","Kørestrøm",IF(Admin!$A$2="English","Traction Power","Error!"))</f>
        <v>Traction Power</v>
      </c>
      <c r="D167" s="70"/>
      <c r="E167" s="37"/>
      <c r="F167" s="37"/>
      <c r="G167" s="37"/>
      <c r="H167" s="24"/>
      <c r="I167" s="25"/>
      <c r="J167" s="25"/>
      <c r="K167" s="25"/>
      <c r="L167" s="25"/>
      <c r="M167" s="25"/>
      <c r="N167" s="25"/>
      <c r="O167" s="25"/>
      <c r="P167" s="32"/>
      <c r="Q167" s="33"/>
      <c r="R167" s="1"/>
      <c r="S167" s="1"/>
    </row>
    <row r="168" spans="1:19" x14ac:dyDescent="0.25">
      <c r="A168" s="3" t="s">
        <v>44</v>
      </c>
      <c r="B168" s="11" t="s">
        <v>355</v>
      </c>
      <c r="C168" s="38"/>
      <c r="D168" s="70"/>
      <c r="E168" s="37" t="s">
        <v>356</v>
      </c>
      <c r="F168" s="37" t="s">
        <v>357</v>
      </c>
      <c r="G168" s="37" t="s">
        <v>358</v>
      </c>
      <c r="H168" s="24" t="s">
        <v>359</v>
      </c>
      <c r="I168" s="25"/>
      <c r="J168" s="25"/>
      <c r="K168" s="25"/>
      <c r="L168" s="25"/>
      <c r="M168" s="25"/>
      <c r="N168" s="25"/>
      <c r="O168" s="25"/>
      <c r="P168" s="32"/>
      <c r="Q168" s="33"/>
      <c r="R168" s="1"/>
      <c r="S168" s="1"/>
    </row>
    <row r="169" spans="1:19" x14ac:dyDescent="0.25">
      <c r="A169" s="3" t="s">
        <v>44</v>
      </c>
      <c r="B169" s="11" t="s">
        <v>355</v>
      </c>
      <c r="C169" s="38"/>
      <c r="D169" s="70"/>
      <c r="E169" s="37" t="s">
        <v>360</v>
      </c>
      <c r="F169" s="37" t="s">
        <v>361</v>
      </c>
      <c r="G169" s="37" t="s">
        <v>362</v>
      </c>
      <c r="H169" s="24" t="s">
        <v>363</v>
      </c>
      <c r="I169" s="25"/>
      <c r="J169" s="25"/>
      <c r="K169" s="25"/>
      <c r="L169" s="25"/>
      <c r="M169" s="25"/>
      <c r="N169" s="25"/>
      <c r="O169" s="25"/>
      <c r="P169" s="32"/>
      <c r="Q169" s="33"/>
      <c r="R169" s="1"/>
      <c r="S169" s="1"/>
    </row>
    <row r="170" spans="1:19" x14ac:dyDescent="0.25">
      <c r="A170" s="3" t="s">
        <v>44</v>
      </c>
      <c r="B170" s="11" t="s">
        <v>355</v>
      </c>
      <c r="C170" s="38"/>
      <c r="D170" s="70"/>
      <c r="E170" s="37" t="s">
        <v>364</v>
      </c>
      <c r="F170" s="37" t="s">
        <v>365</v>
      </c>
      <c r="G170" s="37" t="s">
        <v>268</v>
      </c>
      <c r="H170" s="24" t="s">
        <v>269</v>
      </c>
      <c r="I170" s="25"/>
      <c r="J170" s="25"/>
      <c r="K170" s="25"/>
      <c r="L170" s="25"/>
      <c r="M170" s="25"/>
      <c r="N170" s="25"/>
      <c r="O170" s="25"/>
      <c r="P170" s="32"/>
      <c r="Q170" s="33"/>
      <c r="R170" s="1"/>
      <c r="S170" s="1"/>
    </row>
    <row r="171" spans="1:19" x14ac:dyDescent="0.25">
      <c r="A171" s="3" t="s">
        <v>44</v>
      </c>
      <c r="B171" s="11" t="s">
        <v>355</v>
      </c>
      <c r="C171" s="38"/>
      <c r="D171" s="70"/>
      <c r="E171" s="37" t="s">
        <v>366</v>
      </c>
      <c r="F171" s="37" t="s">
        <v>367</v>
      </c>
      <c r="G171" s="37" t="s">
        <v>151</v>
      </c>
      <c r="H171" s="24" t="s">
        <v>152</v>
      </c>
      <c r="I171" s="25"/>
      <c r="J171" s="25"/>
      <c r="K171" s="25"/>
      <c r="L171" s="25"/>
      <c r="M171" s="25"/>
      <c r="N171" s="25"/>
      <c r="O171" s="25"/>
      <c r="P171" s="32"/>
      <c r="Q171" s="33"/>
      <c r="R171" s="1"/>
      <c r="S171" s="1"/>
    </row>
    <row r="172" spans="1:19" x14ac:dyDescent="0.25">
      <c r="A172" s="3" t="s">
        <v>44</v>
      </c>
      <c r="B172" s="11" t="s">
        <v>355</v>
      </c>
      <c r="C172" s="38"/>
      <c r="D172" s="70"/>
      <c r="E172" s="37" t="s">
        <v>368</v>
      </c>
      <c r="F172" s="37" t="s">
        <v>369</v>
      </c>
      <c r="G172" s="37" t="s">
        <v>314</v>
      </c>
      <c r="H172" s="24" t="s">
        <v>315</v>
      </c>
      <c r="I172" s="25"/>
      <c r="J172" s="25"/>
      <c r="K172" s="25"/>
      <c r="L172" s="25"/>
      <c r="M172" s="25"/>
      <c r="N172" s="25"/>
      <c r="O172" s="25"/>
      <c r="P172" s="32"/>
      <c r="Q172" s="33"/>
      <c r="R172" s="1"/>
      <c r="S172" s="1"/>
    </row>
    <row r="173" spans="1:19" x14ac:dyDescent="0.25">
      <c r="A173" s="3" t="s">
        <v>44</v>
      </c>
      <c r="B173" s="11" t="s">
        <v>254</v>
      </c>
      <c r="C173" s="38" t="str">
        <f>IF(Admin!$A$2="Dansk","Landskab",IF(Admin!$A$2="English","Landscape","Error!"))</f>
        <v>Landscape</v>
      </c>
      <c r="D173" s="70"/>
      <c r="E173" s="37"/>
      <c r="F173" s="37"/>
      <c r="G173" s="37"/>
      <c r="H173" s="24"/>
      <c r="I173" s="25"/>
      <c r="J173" s="25"/>
      <c r="K173" s="25"/>
      <c r="L173" s="25"/>
      <c r="M173" s="25"/>
      <c r="N173" s="25"/>
      <c r="O173" s="25"/>
      <c r="P173" s="32"/>
      <c r="Q173" s="33"/>
      <c r="R173" s="1"/>
      <c r="S173" s="1"/>
    </row>
    <row r="174" spans="1:19" ht="24" x14ac:dyDescent="0.25">
      <c r="A174" s="3" t="s">
        <v>44</v>
      </c>
      <c r="B174" s="11" t="s">
        <v>254</v>
      </c>
      <c r="C174" s="39"/>
      <c r="D174" s="70"/>
      <c r="E174" s="122" t="s">
        <v>370</v>
      </c>
      <c r="F174" s="122" t="s">
        <v>371</v>
      </c>
      <c r="G174" s="122" t="s">
        <v>372</v>
      </c>
      <c r="H174" s="31" t="s">
        <v>373</v>
      </c>
      <c r="I174" s="25"/>
      <c r="J174" s="25"/>
      <c r="K174" s="25"/>
      <c r="L174" s="25"/>
      <c r="M174" s="25"/>
      <c r="N174" s="25"/>
      <c r="O174" s="25"/>
      <c r="P174" s="27"/>
      <c r="Q174" s="28"/>
      <c r="R174" s="1"/>
      <c r="S174" s="1"/>
    </row>
    <row r="175" spans="1:19" x14ac:dyDescent="0.25">
      <c r="A175" s="3" t="s">
        <v>44</v>
      </c>
      <c r="B175" s="11" t="s">
        <v>254</v>
      </c>
      <c r="C175" s="39"/>
      <c r="D175" s="70"/>
      <c r="E175" s="122" t="s">
        <v>255</v>
      </c>
      <c r="F175" s="122" t="s">
        <v>256</v>
      </c>
      <c r="G175" s="122" t="s">
        <v>257</v>
      </c>
      <c r="H175" s="123" t="s">
        <v>258</v>
      </c>
      <c r="I175" s="25"/>
      <c r="J175" s="25"/>
      <c r="K175" s="25"/>
      <c r="L175" s="25"/>
      <c r="M175" s="25"/>
      <c r="N175" s="25"/>
      <c r="O175" s="25"/>
      <c r="P175" s="27"/>
      <c r="Q175" s="28"/>
      <c r="R175" s="1"/>
      <c r="S175" s="1"/>
    </row>
    <row r="176" spans="1:19" ht="39.950000000000003" customHeight="1" x14ac:dyDescent="0.25">
      <c r="A176" s="3" t="s">
        <v>44</v>
      </c>
      <c r="B176" s="11" t="s">
        <v>254</v>
      </c>
      <c r="C176" s="39"/>
      <c r="D176" s="70"/>
      <c r="E176" s="122" t="s">
        <v>374</v>
      </c>
      <c r="F176" s="122" t="s">
        <v>375</v>
      </c>
      <c r="G176" s="122" t="s">
        <v>376</v>
      </c>
      <c r="H176" s="31" t="s">
        <v>377</v>
      </c>
      <c r="I176" s="25"/>
      <c r="J176" s="25"/>
      <c r="K176" s="25"/>
      <c r="L176" s="25"/>
      <c r="M176" s="25"/>
      <c r="N176" s="25"/>
      <c r="O176" s="25"/>
      <c r="P176" s="27"/>
      <c r="Q176" s="28"/>
      <c r="R176" s="1"/>
      <c r="S176" s="1"/>
    </row>
    <row r="177" spans="1:19" ht="24" x14ac:dyDescent="0.25">
      <c r="A177" s="3" t="s">
        <v>44</v>
      </c>
      <c r="B177" s="11" t="s">
        <v>254</v>
      </c>
      <c r="C177" s="39"/>
      <c r="D177" s="70"/>
      <c r="E177" s="122" t="s">
        <v>378</v>
      </c>
      <c r="F177" s="122" t="s">
        <v>379</v>
      </c>
      <c r="G177" s="122" t="s">
        <v>376</v>
      </c>
      <c r="H177" s="31" t="s">
        <v>377</v>
      </c>
      <c r="I177" s="25"/>
      <c r="J177" s="25"/>
      <c r="K177" s="25"/>
      <c r="L177" s="25"/>
      <c r="M177" s="25"/>
      <c r="N177" s="25"/>
      <c r="O177" s="25"/>
      <c r="P177" s="27"/>
      <c r="Q177" s="28"/>
      <c r="R177" s="1"/>
      <c r="S177" s="1"/>
    </row>
    <row r="178" spans="1:19" x14ac:dyDescent="0.25">
      <c r="A178" s="3" t="s">
        <v>44</v>
      </c>
      <c r="B178" s="11" t="s">
        <v>254</v>
      </c>
      <c r="C178" s="39"/>
      <c r="D178" s="70"/>
      <c r="E178" s="122" t="s">
        <v>380</v>
      </c>
      <c r="F178" s="122" t="s">
        <v>381</v>
      </c>
      <c r="G178" s="122" t="s">
        <v>382</v>
      </c>
      <c r="H178" s="123" t="s">
        <v>383</v>
      </c>
      <c r="I178" s="25"/>
      <c r="J178" s="25"/>
      <c r="K178" s="25"/>
      <c r="L178" s="25"/>
      <c r="M178" s="25"/>
      <c r="N178" s="25"/>
      <c r="O178" s="25"/>
      <c r="P178" s="27"/>
      <c r="Q178" s="28"/>
      <c r="R178" s="1"/>
      <c r="S178" s="1"/>
    </row>
    <row r="179" spans="1:19" x14ac:dyDescent="0.25">
      <c r="A179" s="3" t="s">
        <v>44</v>
      </c>
      <c r="B179" s="11" t="s">
        <v>384</v>
      </c>
      <c r="C179" s="38" t="str">
        <f>IF(Admin!$A$2="Dansk","Noter",IF(Admin!$A$2="English","Notes","Error!"))</f>
        <v>Notes</v>
      </c>
      <c r="D179" s="71"/>
      <c r="E179" s="37"/>
      <c r="F179" s="37"/>
      <c r="G179" s="37"/>
      <c r="H179" s="24"/>
      <c r="I179" s="25"/>
      <c r="J179" s="25"/>
      <c r="K179" s="25"/>
      <c r="L179" s="25"/>
      <c r="M179" s="25"/>
      <c r="N179" s="25"/>
      <c r="O179" s="25"/>
      <c r="P179" s="32"/>
      <c r="Q179" s="33"/>
      <c r="R179" s="1"/>
      <c r="S179" s="1"/>
    </row>
    <row r="180" spans="1:19" ht="40.5" customHeight="1" x14ac:dyDescent="0.25">
      <c r="A180" s="3" t="s">
        <v>44</v>
      </c>
      <c r="B180" s="11" t="s">
        <v>384</v>
      </c>
      <c r="C180" s="40"/>
      <c r="D180" s="40" t="s">
        <v>385</v>
      </c>
      <c r="E180" s="145" t="s">
        <v>386</v>
      </c>
      <c r="F180" s="146"/>
      <c r="G180" s="146"/>
      <c r="H180" s="147"/>
      <c r="I180" s="41"/>
      <c r="J180" s="41"/>
      <c r="K180" s="41"/>
      <c r="L180" s="42"/>
      <c r="M180" s="42"/>
      <c r="N180" s="42"/>
      <c r="O180" s="43"/>
      <c r="P180" s="44"/>
      <c r="Q180" s="45"/>
      <c r="R180" s="1"/>
      <c r="S180" s="1"/>
    </row>
    <row r="181" spans="1:19" ht="26.25" customHeight="1" x14ac:dyDescent="0.25">
      <c r="A181" s="3" t="s">
        <v>44</v>
      </c>
      <c r="B181" s="11" t="s">
        <v>153</v>
      </c>
      <c r="C181" s="40"/>
      <c r="D181" s="40" t="s">
        <v>387</v>
      </c>
      <c r="E181" s="145" t="s">
        <v>388</v>
      </c>
      <c r="F181" s="146"/>
      <c r="G181" s="146"/>
      <c r="H181" s="147"/>
      <c r="I181" s="41"/>
      <c r="J181" s="41"/>
      <c r="K181" s="41"/>
      <c r="L181" s="42"/>
      <c r="M181" s="42"/>
      <c r="N181" s="42"/>
      <c r="O181" s="43"/>
      <c r="P181" s="44"/>
      <c r="Q181" s="45"/>
      <c r="R181" s="1"/>
      <c r="S181" s="1"/>
    </row>
    <row r="182" spans="1:19" ht="26.25" customHeight="1" x14ac:dyDescent="0.25">
      <c r="A182" s="3" t="s">
        <v>44</v>
      </c>
      <c r="B182" s="11" t="s">
        <v>153</v>
      </c>
      <c r="C182" s="40"/>
      <c r="D182" s="40" t="s">
        <v>389</v>
      </c>
      <c r="E182" s="142" t="s">
        <v>390</v>
      </c>
      <c r="F182" s="143"/>
      <c r="G182" s="143"/>
      <c r="H182" s="144"/>
      <c r="I182" s="41"/>
      <c r="J182" s="41"/>
      <c r="K182" s="41"/>
      <c r="L182" s="42"/>
      <c r="M182" s="42"/>
      <c r="N182" s="42"/>
      <c r="O182" s="43"/>
      <c r="P182" s="44"/>
      <c r="Q182" s="45"/>
      <c r="R182" s="1"/>
      <c r="S182" s="1"/>
    </row>
    <row r="183" spans="1:19" ht="30" customHeight="1" x14ac:dyDescent="0.25">
      <c r="A183" s="3" t="s">
        <v>44</v>
      </c>
      <c r="B183" s="11" t="s">
        <v>153</v>
      </c>
      <c r="C183" s="40"/>
      <c r="D183" s="40" t="s">
        <v>391</v>
      </c>
      <c r="E183" s="142" t="s">
        <v>392</v>
      </c>
      <c r="F183" s="143"/>
      <c r="G183" s="143"/>
      <c r="H183" s="144"/>
      <c r="I183" s="41"/>
      <c r="J183" s="41"/>
      <c r="K183" s="41"/>
      <c r="L183" s="42"/>
      <c r="M183" s="42"/>
      <c r="N183" s="42"/>
      <c r="O183" s="43"/>
      <c r="P183" s="44"/>
      <c r="Q183" s="45"/>
      <c r="R183" s="1"/>
      <c r="S183" s="1"/>
    </row>
    <row r="184" spans="1:19" ht="40.5" customHeight="1" x14ac:dyDescent="0.25">
      <c r="A184" s="3" t="s">
        <v>44</v>
      </c>
      <c r="B184" s="11" t="s">
        <v>153</v>
      </c>
      <c r="C184" s="40"/>
      <c r="D184" s="40" t="s">
        <v>393</v>
      </c>
      <c r="E184" s="142" t="s">
        <v>394</v>
      </c>
      <c r="F184" s="143"/>
      <c r="G184" s="143"/>
      <c r="H184" s="144"/>
      <c r="I184" s="41"/>
      <c r="J184" s="41"/>
      <c r="K184" s="41"/>
      <c r="L184" s="42"/>
      <c r="M184" s="42"/>
      <c r="N184" s="42"/>
      <c r="O184" s="43"/>
      <c r="P184" s="44"/>
      <c r="Q184" s="45"/>
      <c r="R184" s="1"/>
      <c r="S184" s="1"/>
    </row>
    <row r="185" spans="1:19" x14ac:dyDescent="0.25">
      <c r="A185" s="3" t="s">
        <v>44</v>
      </c>
      <c r="B185" s="11" t="s">
        <v>153</v>
      </c>
      <c r="C185" s="40"/>
      <c r="D185" s="40" t="s">
        <v>395</v>
      </c>
      <c r="E185" s="142" t="s">
        <v>396</v>
      </c>
      <c r="F185" s="143"/>
      <c r="G185" s="143"/>
      <c r="H185" s="144"/>
      <c r="I185" s="41"/>
      <c r="J185" s="41"/>
      <c r="K185" s="41"/>
      <c r="L185" s="42"/>
      <c r="M185" s="42"/>
      <c r="N185" s="42"/>
      <c r="O185" s="43"/>
      <c r="P185" s="44"/>
      <c r="Q185" s="45"/>
      <c r="R185" s="1"/>
      <c r="S185" s="1"/>
    </row>
    <row r="186" spans="1:19" ht="26.25" customHeight="1" x14ac:dyDescent="0.25">
      <c r="A186" s="3" t="s">
        <v>44</v>
      </c>
      <c r="B186" s="11" t="s">
        <v>153</v>
      </c>
      <c r="C186" s="40"/>
      <c r="D186" s="40" t="s">
        <v>397</v>
      </c>
      <c r="E186" s="142" t="s">
        <v>398</v>
      </c>
      <c r="F186" s="143"/>
      <c r="G186" s="143"/>
      <c r="H186" s="144"/>
      <c r="I186" s="41"/>
      <c r="J186" s="41"/>
      <c r="K186" s="41"/>
      <c r="L186" s="42"/>
      <c r="M186" s="42"/>
      <c r="N186" s="42"/>
      <c r="O186" s="43"/>
      <c r="P186" s="44"/>
      <c r="Q186" s="45"/>
      <c r="R186" s="1"/>
      <c r="S186" s="1"/>
    </row>
    <row r="187" spans="1:19" ht="48.75" hidden="1" customHeight="1" x14ac:dyDescent="0.25">
      <c r="A187" s="3" t="s">
        <v>57</v>
      </c>
      <c r="B187" s="11" t="s">
        <v>283</v>
      </c>
      <c r="C187" s="40"/>
      <c r="D187" s="40" t="s">
        <v>399</v>
      </c>
      <c r="E187" s="148" t="s">
        <v>400</v>
      </c>
      <c r="F187" s="148"/>
      <c r="G187" s="149"/>
      <c r="H187" s="150"/>
      <c r="I187" s="41"/>
      <c r="J187" s="41"/>
      <c r="K187" s="41"/>
      <c r="L187" s="42"/>
      <c r="M187" s="42"/>
      <c r="N187" s="42"/>
      <c r="O187" s="43"/>
      <c r="P187" s="44"/>
      <c r="Q187" s="45"/>
      <c r="R187" s="1"/>
      <c r="S187" s="1"/>
    </row>
    <row r="188" spans="1:19" ht="60" hidden="1" customHeight="1" x14ac:dyDescent="0.25">
      <c r="A188" s="3" t="s">
        <v>57</v>
      </c>
      <c r="B188" s="11" t="s">
        <v>283</v>
      </c>
      <c r="C188" s="40"/>
      <c r="D188" s="40" t="s">
        <v>401</v>
      </c>
      <c r="E188" s="142" t="s">
        <v>402</v>
      </c>
      <c r="F188" s="143"/>
      <c r="G188" s="143"/>
      <c r="H188" s="144"/>
      <c r="I188" s="46"/>
      <c r="J188" s="46"/>
      <c r="K188" s="46"/>
      <c r="L188" s="47"/>
      <c r="M188" s="47"/>
      <c r="N188" s="47"/>
      <c r="O188" s="48"/>
      <c r="P188" s="49"/>
      <c r="Q188" s="50"/>
      <c r="R188" s="1"/>
      <c r="S188" s="1"/>
    </row>
    <row r="189" spans="1:19" x14ac:dyDescent="0.25">
      <c r="A189" s="3" t="s">
        <v>44</v>
      </c>
      <c r="B189" s="11" t="s">
        <v>283</v>
      </c>
      <c r="C189" s="40"/>
      <c r="D189" s="40" t="s">
        <v>403</v>
      </c>
      <c r="E189" s="142" t="s">
        <v>404</v>
      </c>
      <c r="F189" s="143"/>
      <c r="G189" s="143"/>
      <c r="H189" s="144"/>
      <c r="I189" s="46"/>
      <c r="J189" s="46"/>
      <c r="K189" s="46"/>
      <c r="L189" s="47"/>
      <c r="M189" s="47"/>
      <c r="N189" s="47"/>
      <c r="O189" s="48"/>
      <c r="P189" s="49"/>
      <c r="Q189" s="50"/>
      <c r="R189" s="1"/>
      <c r="S189" s="1"/>
    </row>
    <row r="190" spans="1:19" x14ac:dyDescent="0.25">
      <c r="A190" s="3" t="s">
        <v>44</v>
      </c>
      <c r="B190" s="11" t="s">
        <v>76</v>
      </c>
      <c r="C190" s="40"/>
      <c r="D190" s="40" t="s">
        <v>405</v>
      </c>
      <c r="E190" s="142" t="s">
        <v>406</v>
      </c>
      <c r="F190" s="143"/>
      <c r="G190" s="143"/>
      <c r="H190" s="144"/>
      <c r="I190" s="46"/>
      <c r="J190" s="46"/>
      <c r="K190" s="46"/>
      <c r="L190" s="47"/>
      <c r="M190" s="47"/>
      <c r="N190" s="47"/>
      <c r="O190" s="48"/>
      <c r="P190" s="49"/>
      <c r="Q190" s="50"/>
      <c r="R190" s="1"/>
      <c r="S190" s="1"/>
    </row>
    <row r="191" spans="1:19" hidden="1" x14ac:dyDescent="0.25">
      <c r="C191" s="51"/>
      <c r="D191" s="51"/>
      <c r="E191" s="134"/>
      <c r="F191" s="134"/>
      <c r="G191" s="134"/>
      <c r="H191" s="53"/>
      <c r="I191" s="52"/>
      <c r="J191" s="52"/>
      <c r="K191" s="52"/>
      <c r="L191" s="52"/>
      <c r="M191" s="52"/>
      <c r="N191" s="52"/>
      <c r="O191" s="52"/>
      <c r="P191" s="52"/>
      <c r="Q191" s="52"/>
      <c r="R191" s="52"/>
      <c r="S191" s="52"/>
    </row>
    <row r="192" spans="1:19" hidden="1" x14ac:dyDescent="0.25">
      <c r="C192" s="51"/>
      <c r="D192" s="51"/>
      <c r="E192" s="134"/>
      <c r="F192" s="134"/>
      <c r="G192" s="134"/>
      <c r="H192" s="53"/>
      <c r="I192" s="52"/>
      <c r="J192" s="52"/>
      <c r="K192" s="52"/>
      <c r="L192" s="52"/>
      <c r="M192" s="52"/>
      <c r="N192" s="52"/>
      <c r="O192" s="52"/>
      <c r="P192" s="52"/>
      <c r="Q192" s="52"/>
      <c r="R192" s="52"/>
      <c r="S192" s="52"/>
    </row>
    <row r="193" spans="3:19" hidden="1" x14ac:dyDescent="0.25">
      <c r="C193" s="51"/>
      <c r="D193" s="51"/>
      <c r="E193" s="134"/>
      <c r="F193" s="134"/>
      <c r="G193" s="134"/>
      <c r="H193" s="53"/>
      <c r="I193" s="52"/>
      <c r="J193" s="52"/>
      <c r="K193" s="52"/>
      <c r="L193" s="52"/>
      <c r="M193" s="52"/>
      <c r="N193" s="52"/>
      <c r="O193" s="52"/>
      <c r="P193" s="52"/>
      <c r="Q193" s="52"/>
      <c r="R193" s="52"/>
      <c r="S193" s="52"/>
    </row>
    <row r="194" spans="3:19" hidden="1" x14ac:dyDescent="0.25">
      <c r="C194" s="51"/>
      <c r="D194" s="51"/>
      <c r="E194" s="134"/>
      <c r="F194" s="134"/>
      <c r="G194" s="134"/>
      <c r="H194" s="53"/>
      <c r="I194" s="52"/>
      <c r="J194" s="52"/>
      <c r="K194" s="52"/>
      <c r="L194" s="52"/>
      <c r="M194" s="52"/>
      <c r="N194" s="52"/>
      <c r="O194" s="52"/>
      <c r="P194" s="52"/>
      <c r="Q194" s="52"/>
      <c r="R194" s="52"/>
      <c r="S194" s="52"/>
    </row>
    <row r="195" spans="3:19" hidden="1" x14ac:dyDescent="0.25">
      <c r="C195" s="53"/>
      <c r="D195" s="53"/>
      <c r="E195" s="134"/>
      <c r="F195" s="134"/>
      <c r="G195" s="134"/>
      <c r="H195" s="53"/>
      <c r="I195" s="52"/>
      <c r="J195" s="52"/>
      <c r="K195" s="52"/>
      <c r="L195" s="52"/>
      <c r="M195" s="52"/>
      <c r="N195" s="52"/>
      <c r="O195" s="52"/>
      <c r="P195" s="52"/>
      <c r="Q195" s="52"/>
      <c r="R195" s="52"/>
      <c r="S195" s="52"/>
    </row>
    <row r="196" spans="3:19" hidden="1" x14ac:dyDescent="0.25">
      <c r="C196" s="53"/>
      <c r="D196" s="53"/>
      <c r="E196" s="134"/>
      <c r="F196" s="134"/>
      <c r="G196" s="134"/>
      <c r="H196" s="53"/>
      <c r="I196" s="52"/>
      <c r="J196" s="52"/>
      <c r="K196" s="52"/>
      <c r="L196" s="52"/>
      <c r="M196" s="52"/>
      <c r="N196" s="52"/>
      <c r="O196" s="52"/>
      <c r="P196" s="52"/>
      <c r="Q196" s="52"/>
      <c r="R196" s="52"/>
      <c r="S196" s="52"/>
    </row>
    <row r="197" spans="3:19" hidden="1" x14ac:dyDescent="0.25">
      <c r="C197" s="53"/>
      <c r="D197" s="53"/>
      <c r="E197" s="134"/>
      <c r="F197" s="134"/>
      <c r="G197" s="134"/>
      <c r="H197" s="53"/>
      <c r="I197" s="52"/>
      <c r="J197" s="52"/>
      <c r="K197" s="52"/>
      <c r="L197" s="52"/>
      <c r="M197" s="52"/>
      <c r="N197" s="52"/>
      <c r="O197" s="52"/>
      <c r="P197" s="52"/>
      <c r="Q197" s="52"/>
      <c r="R197" s="52"/>
      <c r="S197" s="52"/>
    </row>
    <row r="198" spans="3:19" hidden="1" x14ac:dyDescent="0.25">
      <c r="F198" s="134"/>
      <c r="G198" s="134"/>
      <c r="H198" s="53"/>
      <c r="I198" s="52"/>
      <c r="J198" s="52"/>
      <c r="K198" s="52"/>
      <c r="L198" s="52"/>
      <c r="M198" s="52"/>
      <c r="N198" s="52"/>
      <c r="O198" s="52"/>
      <c r="P198" s="52"/>
      <c r="Q198" s="52"/>
      <c r="R198" s="52"/>
      <c r="S198" s="52"/>
    </row>
    <row r="199" spans="3:19" hidden="1" x14ac:dyDescent="0.25">
      <c r="F199" s="134"/>
      <c r="G199" s="134"/>
      <c r="H199" s="53"/>
      <c r="I199" s="52"/>
      <c r="J199" s="52"/>
      <c r="K199" s="52"/>
      <c r="L199" s="52"/>
      <c r="M199" s="52"/>
      <c r="N199" s="52"/>
      <c r="O199" s="52"/>
      <c r="P199" s="52"/>
      <c r="Q199" s="52"/>
      <c r="R199" s="52"/>
      <c r="S199" s="52"/>
    </row>
    <row r="200" spans="3:19" hidden="1" x14ac:dyDescent="0.25">
      <c r="F200" s="134"/>
      <c r="G200" s="134"/>
      <c r="H200" s="53"/>
      <c r="I200" s="52"/>
      <c r="J200" s="52"/>
      <c r="K200" s="52"/>
      <c r="L200" s="52"/>
      <c r="M200" s="52"/>
      <c r="N200" s="52"/>
      <c r="O200" s="52"/>
      <c r="P200" s="52"/>
      <c r="Q200" s="52"/>
      <c r="R200" s="52"/>
      <c r="S200" s="52"/>
    </row>
    <row r="201" spans="3:19" hidden="1" x14ac:dyDescent="0.25">
      <c r="F201" s="134"/>
      <c r="G201" s="134"/>
      <c r="H201" s="53"/>
      <c r="I201" s="52"/>
      <c r="J201" s="52"/>
      <c r="K201" s="52"/>
      <c r="L201" s="52"/>
      <c r="M201" s="52"/>
      <c r="N201" s="52"/>
      <c r="O201" s="52"/>
      <c r="P201" s="52"/>
      <c r="Q201" s="52"/>
      <c r="R201" s="52"/>
      <c r="S201" s="52"/>
    </row>
    <row r="202" spans="3:19" hidden="1" x14ac:dyDescent="0.25">
      <c r="F202" s="134"/>
      <c r="G202" s="134"/>
      <c r="H202" s="53"/>
      <c r="I202" s="52"/>
      <c r="J202" s="52"/>
      <c r="K202" s="52"/>
      <c r="L202" s="52"/>
      <c r="M202" s="52"/>
      <c r="N202" s="52"/>
      <c r="O202" s="52"/>
      <c r="P202" s="52"/>
      <c r="Q202" s="52"/>
      <c r="R202" s="52"/>
      <c r="S202" s="52"/>
    </row>
    <row r="203" spans="3:19" hidden="1" x14ac:dyDescent="0.25">
      <c r="F203" s="134"/>
      <c r="G203" s="134"/>
      <c r="H203" s="53"/>
      <c r="I203" s="52"/>
      <c r="J203" s="52"/>
      <c r="K203" s="52"/>
      <c r="L203" s="52"/>
      <c r="M203" s="52"/>
      <c r="N203" s="52"/>
      <c r="O203" s="52"/>
      <c r="P203" s="52"/>
      <c r="Q203" s="52"/>
      <c r="R203" s="52"/>
      <c r="S203" s="52"/>
    </row>
    <row r="204" spans="3:19" hidden="1" x14ac:dyDescent="0.25">
      <c r="F204" s="134"/>
      <c r="G204" s="134"/>
      <c r="H204" s="53"/>
      <c r="I204" s="52"/>
      <c r="J204" s="52"/>
      <c r="K204" s="52"/>
      <c r="L204" s="52"/>
      <c r="M204" s="52"/>
      <c r="N204" s="52"/>
      <c r="O204" s="52"/>
      <c r="P204" s="52"/>
      <c r="Q204" s="52"/>
      <c r="R204" s="52"/>
      <c r="S204" s="52"/>
    </row>
    <row r="205" spans="3:19" hidden="1" x14ac:dyDescent="0.25">
      <c r="F205" s="134"/>
      <c r="G205" s="134"/>
      <c r="H205" s="53"/>
      <c r="I205" s="52"/>
      <c r="J205" s="52"/>
      <c r="K205" s="52"/>
      <c r="L205" s="52"/>
      <c r="M205" s="52"/>
      <c r="N205" s="52"/>
      <c r="O205" s="52"/>
      <c r="P205" s="52"/>
      <c r="Q205" s="52"/>
      <c r="R205" s="52"/>
      <c r="S205" s="52"/>
    </row>
    <row r="206" spans="3:19" hidden="1" x14ac:dyDescent="0.25">
      <c r="F206" s="134"/>
      <c r="G206" s="134"/>
      <c r="H206" s="53"/>
      <c r="I206" s="52"/>
      <c r="J206" s="52"/>
      <c r="K206" s="52"/>
      <c r="L206" s="52"/>
      <c r="M206" s="52"/>
      <c r="N206" s="52"/>
      <c r="O206" s="52"/>
      <c r="P206" s="52"/>
      <c r="Q206" s="52"/>
      <c r="R206" s="52"/>
      <c r="S206" s="52"/>
    </row>
    <row r="207" spans="3:19" hidden="1" x14ac:dyDescent="0.25">
      <c r="F207" s="134"/>
      <c r="G207" s="134"/>
      <c r="H207" s="53"/>
      <c r="I207" s="52"/>
      <c r="J207" s="52"/>
      <c r="K207" s="52"/>
      <c r="L207" s="52"/>
      <c r="M207" s="52"/>
      <c r="N207" s="52"/>
      <c r="O207" s="52"/>
      <c r="P207" s="52"/>
      <c r="Q207" s="52"/>
      <c r="R207" s="52"/>
      <c r="S207" s="52"/>
    </row>
    <row r="208" spans="3:19" hidden="1" x14ac:dyDescent="0.25">
      <c r="F208" s="134"/>
      <c r="G208" s="134"/>
      <c r="H208" s="53"/>
      <c r="I208" s="52"/>
      <c r="J208" s="52"/>
      <c r="K208" s="52"/>
      <c r="L208" s="52"/>
      <c r="M208" s="52"/>
      <c r="N208" s="52"/>
      <c r="O208" s="52"/>
      <c r="P208" s="52"/>
      <c r="Q208" s="52"/>
      <c r="R208" s="52"/>
      <c r="S208" s="52"/>
    </row>
    <row r="209" spans="6:19" hidden="1" x14ac:dyDescent="0.25">
      <c r="F209" s="134"/>
      <c r="G209" s="134"/>
      <c r="H209" s="53"/>
      <c r="I209" s="52"/>
      <c r="J209" s="52"/>
      <c r="K209" s="52"/>
      <c r="L209" s="52"/>
      <c r="M209" s="52"/>
      <c r="N209" s="52"/>
      <c r="O209" s="52"/>
      <c r="P209" s="52"/>
      <c r="Q209" s="52"/>
      <c r="R209" s="52"/>
      <c r="S209" s="52"/>
    </row>
    <row r="210" spans="6:19" hidden="1" x14ac:dyDescent="0.25">
      <c r="F210" s="134"/>
      <c r="G210" s="134"/>
      <c r="H210" s="53"/>
      <c r="I210" s="52"/>
      <c r="J210" s="52"/>
      <c r="K210" s="52"/>
      <c r="L210" s="52"/>
      <c r="M210" s="52"/>
      <c r="N210" s="52"/>
      <c r="O210" s="52"/>
      <c r="P210" s="52"/>
      <c r="Q210" s="52"/>
      <c r="R210" s="52"/>
      <c r="S210" s="52"/>
    </row>
    <row r="211" spans="6:19" hidden="1" x14ac:dyDescent="0.25">
      <c r="F211" s="134"/>
      <c r="G211" s="134"/>
      <c r="H211" s="53"/>
      <c r="I211" s="52"/>
      <c r="J211" s="52"/>
      <c r="K211" s="52"/>
      <c r="L211" s="52"/>
      <c r="M211" s="52"/>
      <c r="N211" s="52"/>
      <c r="O211" s="52"/>
      <c r="P211" s="52"/>
      <c r="Q211" s="52"/>
      <c r="R211" s="52"/>
      <c r="S211" s="52"/>
    </row>
    <row r="212" spans="6:19" hidden="1" x14ac:dyDescent="0.25">
      <c r="F212" s="134"/>
      <c r="G212" s="134"/>
      <c r="H212" s="53"/>
      <c r="I212" s="52"/>
      <c r="J212" s="52"/>
      <c r="K212" s="52"/>
      <c r="L212" s="52"/>
      <c r="M212" s="52"/>
      <c r="N212" s="52"/>
      <c r="O212" s="52"/>
      <c r="P212" s="52"/>
      <c r="Q212" s="52"/>
      <c r="R212" s="52"/>
      <c r="S212" s="52"/>
    </row>
    <row r="213" spans="6:19" hidden="1" x14ac:dyDescent="0.25">
      <c r="F213" s="134"/>
      <c r="G213" s="134"/>
      <c r="H213" s="53"/>
      <c r="I213" s="52"/>
      <c r="J213" s="52"/>
      <c r="K213" s="52"/>
      <c r="L213" s="52"/>
      <c r="M213" s="52"/>
      <c r="N213" s="52"/>
      <c r="O213" s="52"/>
      <c r="P213" s="52"/>
      <c r="Q213" s="52"/>
      <c r="R213" s="52"/>
      <c r="S213" s="52"/>
    </row>
    <row r="214" spans="6:19" hidden="1" x14ac:dyDescent="0.25">
      <c r="F214" s="134"/>
      <c r="G214" s="134"/>
      <c r="H214" s="53"/>
      <c r="I214" s="52"/>
      <c r="J214" s="52"/>
      <c r="K214" s="52"/>
      <c r="L214" s="52"/>
      <c r="M214" s="52"/>
      <c r="N214" s="52"/>
      <c r="O214" s="52"/>
      <c r="P214" s="52"/>
      <c r="Q214" s="52"/>
      <c r="R214" s="52"/>
      <c r="S214" s="52"/>
    </row>
    <row r="215" spans="6:19" hidden="1" x14ac:dyDescent="0.25">
      <c r="F215" s="134"/>
      <c r="G215" s="134"/>
      <c r="H215" s="53"/>
      <c r="I215" s="52"/>
      <c r="J215" s="52"/>
      <c r="K215" s="52"/>
      <c r="L215" s="52"/>
      <c r="M215" s="52"/>
      <c r="N215" s="52"/>
      <c r="O215" s="52"/>
      <c r="P215" s="52"/>
      <c r="Q215" s="52"/>
      <c r="R215" s="52"/>
      <c r="S215" s="52"/>
    </row>
    <row r="216" spans="6:19" hidden="1" x14ac:dyDescent="0.25">
      <c r="F216" s="134"/>
      <c r="G216" s="134"/>
      <c r="H216" s="53"/>
      <c r="I216" s="52"/>
      <c r="J216" s="52"/>
      <c r="K216" s="52"/>
      <c r="L216" s="52"/>
      <c r="M216" s="52"/>
      <c r="N216" s="52"/>
      <c r="O216" s="52"/>
      <c r="P216" s="52"/>
      <c r="Q216" s="52"/>
      <c r="R216" s="52"/>
      <c r="S216" s="52"/>
    </row>
    <row r="217" spans="6:19" hidden="1" x14ac:dyDescent="0.25">
      <c r="F217" s="134"/>
      <c r="G217" s="134"/>
      <c r="H217" s="53"/>
      <c r="I217" s="52"/>
      <c r="J217" s="52"/>
      <c r="K217" s="52"/>
      <c r="L217" s="52"/>
      <c r="M217" s="52"/>
      <c r="N217" s="52"/>
      <c r="O217" s="52"/>
      <c r="P217" s="52"/>
      <c r="Q217" s="52"/>
      <c r="R217" s="52"/>
      <c r="S217" s="52"/>
    </row>
    <row r="218" spans="6:19" hidden="1" x14ac:dyDescent="0.25">
      <c r="F218" s="134"/>
      <c r="G218" s="134"/>
      <c r="H218" s="53"/>
      <c r="I218" s="52"/>
      <c r="J218" s="52"/>
      <c r="K218" s="52"/>
      <c r="L218" s="52"/>
      <c r="M218" s="52"/>
      <c r="N218" s="52"/>
      <c r="O218" s="52"/>
      <c r="P218" s="52"/>
      <c r="Q218" s="52"/>
      <c r="R218" s="52"/>
      <c r="S218" s="52"/>
    </row>
    <row r="219" spans="6:19" hidden="1" x14ac:dyDescent="0.25">
      <c r="F219" s="134"/>
      <c r="G219" s="134"/>
      <c r="H219" s="53"/>
      <c r="I219" s="52"/>
      <c r="J219" s="52"/>
      <c r="K219" s="52"/>
      <c r="L219" s="52"/>
      <c r="M219" s="52"/>
      <c r="N219" s="52"/>
      <c r="O219" s="52"/>
      <c r="P219" s="52"/>
      <c r="Q219" s="52"/>
      <c r="R219" s="52"/>
      <c r="S219" s="52"/>
    </row>
    <row r="220" spans="6:19" hidden="1" x14ac:dyDescent="0.25">
      <c r="F220" s="134"/>
      <c r="G220" s="134"/>
      <c r="H220" s="53"/>
      <c r="I220" s="52"/>
      <c r="J220" s="52"/>
      <c r="K220" s="52"/>
      <c r="L220" s="52"/>
      <c r="M220" s="52"/>
      <c r="N220" s="52"/>
      <c r="O220" s="52"/>
      <c r="P220" s="52"/>
      <c r="Q220" s="52"/>
      <c r="R220" s="52"/>
      <c r="S220" s="52"/>
    </row>
    <row r="221" spans="6:19" hidden="1" x14ac:dyDescent="0.25">
      <c r="F221" s="134"/>
      <c r="G221" s="134"/>
      <c r="H221" s="53"/>
      <c r="I221" s="52"/>
      <c r="J221" s="52"/>
      <c r="K221" s="52"/>
      <c r="L221" s="52"/>
      <c r="M221" s="52"/>
      <c r="N221" s="52"/>
      <c r="O221" s="52"/>
      <c r="P221" s="52"/>
      <c r="Q221" s="52"/>
      <c r="R221" s="52"/>
      <c r="S221" s="52"/>
    </row>
    <row r="222" spans="6:19" hidden="1" x14ac:dyDescent="0.25">
      <c r="F222" s="134"/>
      <c r="G222" s="134"/>
      <c r="H222" s="53"/>
      <c r="I222" s="52"/>
      <c r="J222" s="52"/>
      <c r="K222" s="52"/>
      <c r="L222" s="52"/>
      <c r="M222" s="52"/>
      <c r="N222" s="52"/>
      <c r="O222" s="52"/>
      <c r="P222" s="52"/>
      <c r="Q222" s="52"/>
      <c r="R222" s="52"/>
      <c r="S222" s="52"/>
    </row>
    <row r="223" spans="6:19" hidden="1" x14ac:dyDescent="0.25">
      <c r="F223" s="134"/>
      <c r="G223" s="134"/>
      <c r="H223" s="53"/>
      <c r="I223" s="52"/>
      <c r="J223" s="52"/>
      <c r="K223" s="52"/>
      <c r="L223" s="52"/>
      <c r="M223" s="52"/>
      <c r="N223" s="52"/>
      <c r="O223" s="52"/>
      <c r="P223" s="52"/>
      <c r="Q223" s="52"/>
      <c r="R223" s="52"/>
      <c r="S223" s="52"/>
    </row>
    <row r="224" spans="6:19" hidden="1" x14ac:dyDescent="0.25">
      <c r="F224" s="134"/>
      <c r="G224" s="134"/>
      <c r="H224" s="53"/>
      <c r="I224" s="52"/>
      <c r="J224" s="52"/>
      <c r="K224" s="52"/>
      <c r="L224" s="52"/>
      <c r="M224" s="52"/>
      <c r="N224" s="52"/>
      <c r="O224" s="52"/>
      <c r="P224" s="52"/>
      <c r="Q224" s="52"/>
      <c r="R224" s="52"/>
      <c r="S224" s="52"/>
    </row>
    <row r="225" spans="6:19" hidden="1" x14ac:dyDescent="0.25">
      <c r="F225" s="134"/>
      <c r="G225" s="134"/>
      <c r="H225" s="53"/>
      <c r="I225" s="52"/>
      <c r="J225" s="52"/>
      <c r="K225" s="52"/>
      <c r="L225" s="52"/>
      <c r="M225" s="52"/>
      <c r="N225" s="52"/>
      <c r="O225" s="52"/>
      <c r="P225" s="52"/>
      <c r="Q225" s="52"/>
      <c r="R225" s="52"/>
      <c r="S225" s="52"/>
    </row>
    <row r="226" spans="6:19" hidden="1" x14ac:dyDescent="0.25">
      <c r="F226" s="134"/>
      <c r="G226" s="134"/>
      <c r="H226" s="53"/>
      <c r="I226" s="52"/>
      <c r="J226" s="52"/>
      <c r="K226" s="52"/>
      <c r="L226" s="52"/>
      <c r="M226" s="52"/>
      <c r="N226" s="52"/>
      <c r="O226" s="52"/>
      <c r="P226" s="52"/>
      <c r="Q226" s="52"/>
      <c r="R226" s="52"/>
      <c r="S226" s="52"/>
    </row>
    <row r="227" spans="6:19" hidden="1" x14ac:dyDescent="0.25">
      <c r="F227" s="134"/>
      <c r="G227" s="134"/>
      <c r="H227" s="53"/>
      <c r="I227" s="52"/>
      <c r="J227" s="52"/>
      <c r="K227" s="52"/>
      <c r="L227" s="52"/>
      <c r="M227" s="52"/>
      <c r="N227" s="52"/>
      <c r="O227" s="52"/>
      <c r="P227" s="52"/>
      <c r="Q227" s="52"/>
      <c r="R227" s="52"/>
      <c r="S227" s="52"/>
    </row>
    <row r="228" spans="6:19" hidden="1" x14ac:dyDescent="0.25">
      <c r="F228" s="134"/>
      <c r="G228" s="134"/>
      <c r="H228" s="53"/>
      <c r="I228" s="52"/>
      <c r="J228" s="52"/>
      <c r="K228" s="52"/>
      <c r="L228" s="52"/>
      <c r="M228" s="52"/>
      <c r="N228" s="52"/>
      <c r="O228" s="52"/>
      <c r="P228" s="52"/>
      <c r="Q228" s="52"/>
      <c r="R228" s="52"/>
      <c r="S228" s="52"/>
    </row>
    <row r="229" spans="6:19" hidden="1" x14ac:dyDescent="0.25">
      <c r="F229" s="134"/>
      <c r="G229" s="134"/>
      <c r="H229" s="53"/>
      <c r="I229" s="52"/>
      <c r="J229" s="52"/>
      <c r="K229" s="52"/>
      <c r="L229" s="52"/>
      <c r="M229" s="52"/>
      <c r="N229" s="52"/>
      <c r="O229" s="52"/>
      <c r="P229" s="52"/>
      <c r="Q229" s="52"/>
      <c r="R229" s="52"/>
      <c r="S229" s="52"/>
    </row>
    <row r="230" spans="6:19" hidden="1" x14ac:dyDescent="0.25">
      <c r="F230" s="134"/>
      <c r="G230" s="134"/>
      <c r="H230" s="53"/>
      <c r="I230" s="52"/>
      <c r="J230" s="52"/>
      <c r="K230" s="52"/>
      <c r="L230" s="52"/>
      <c r="M230" s="52"/>
      <c r="N230" s="52"/>
      <c r="O230" s="52"/>
      <c r="P230" s="52"/>
      <c r="Q230" s="52"/>
      <c r="R230" s="52"/>
      <c r="S230" s="52"/>
    </row>
    <row r="231" spans="6:19" hidden="1" x14ac:dyDescent="0.25">
      <c r="F231" s="134"/>
      <c r="G231" s="134"/>
      <c r="H231" s="53"/>
      <c r="I231" s="52"/>
      <c r="J231" s="52"/>
      <c r="K231" s="52"/>
      <c r="L231" s="52"/>
      <c r="M231" s="52"/>
      <c r="N231" s="52"/>
      <c r="O231" s="52"/>
      <c r="P231" s="52"/>
      <c r="Q231" s="52"/>
      <c r="R231" s="52"/>
      <c r="S231" s="52"/>
    </row>
    <row r="232" spans="6:19" hidden="1" x14ac:dyDescent="0.25">
      <c r="F232" s="134"/>
      <c r="G232" s="134"/>
      <c r="H232" s="53"/>
      <c r="I232" s="52"/>
      <c r="J232" s="52"/>
      <c r="K232" s="52"/>
      <c r="L232" s="52"/>
      <c r="M232" s="52"/>
      <c r="N232" s="52"/>
      <c r="O232" s="52"/>
      <c r="P232" s="52"/>
      <c r="Q232" s="52"/>
      <c r="R232" s="52"/>
      <c r="S232" s="52"/>
    </row>
    <row r="233" spans="6:19" hidden="1" x14ac:dyDescent="0.25">
      <c r="F233" s="134"/>
      <c r="G233" s="134"/>
      <c r="H233" s="53"/>
      <c r="I233" s="52"/>
      <c r="J233" s="52"/>
      <c r="K233" s="52"/>
      <c r="L233" s="52"/>
      <c r="M233" s="52"/>
      <c r="N233" s="52"/>
      <c r="O233" s="52"/>
      <c r="P233" s="52"/>
      <c r="Q233" s="52"/>
      <c r="R233" s="52"/>
      <c r="S233" s="52"/>
    </row>
    <row r="234" spans="6:19" hidden="1" x14ac:dyDescent="0.25">
      <c r="F234" s="134"/>
      <c r="G234" s="134"/>
      <c r="H234" s="53"/>
      <c r="I234" s="52"/>
      <c r="J234" s="52"/>
      <c r="K234" s="52"/>
      <c r="L234" s="52"/>
      <c r="M234" s="52"/>
      <c r="N234" s="52"/>
      <c r="O234" s="52"/>
      <c r="P234" s="52"/>
      <c r="Q234" s="52"/>
      <c r="R234" s="52"/>
      <c r="S234" s="52"/>
    </row>
    <row r="235" spans="6:19" hidden="1" x14ac:dyDescent="0.25">
      <c r="F235" s="134"/>
      <c r="G235" s="134"/>
      <c r="H235" s="53"/>
      <c r="I235" s="52"/>
      <c r="J235" s="52"/>
      <c r="K235" s="52"/>
      <c r="L235" s="52"/>
      <c r="M235" s="52"/>
      <c r="N235" s="52"/>
      <c r="O235" s="52"/>
      <c r="P235" s="52"/>
      <c r="Q235" s="52"/>
      <c r="R235" s="52"/>
      <c r="S235" s="52"/>
    </row>
    <row r="236" spans="6:19" hidden="1" x14ac:dyDescent="0.25">
      <c r="F236" s="134"/>
      <c r="G236" s="134"/>
      <c r="H236" s="53"/>
      <c r="I236" s="52"/>
      <c r="J236" s="52"/>
      <c r="K236" s="52"/>
      <c r="L236" s="52"/>
      <c r="M236" s="52"/>
      <c r="N236" s="52"/>
      <c r="O236" s="52"/>
      <c r="P236" s="52"/>
      <c r="Q236" s="52"/>
      <c r="R236" s="52"/>
      <c r="S236" s="52"/>
    </row>
    <row r="237" spans="6:19" hidden="1" x14ac:dyDescent="0.25">
      <c r="F237" s="134"/>
      <c r="G237" s="134"/>
      <c r="H237" s="53"/>
      <c r="I237" s="52"/>
      <c r="J237" s="52"/>
      <c r="K237" s="52"/>
      <c r="L237" s="52"/>
      <c r="M237" s="52"/>
      <c r="N237" s="52"/>
      <c r="O237" s="52"/>
      <c r="P237" s="52"/>
      <c r="Q237" s="52"/>
      <c r="R237" s="52"/>
      <c r="S237" s="52"/>
    </row>
    <row r="238" spans="6:19" hidden="1" x14ac:dyDescent="0.25">
      <c r="F238" s="134"/>
      <c r="G238" s="134"/>
      <c r="H238" s="53"/>
      <c r="I238" s="52"/>
      <c r="J238" s="52"/>
      <c r="K238" s="52"/>
      <c r="L238" s="52"/>
      <c r="M238" s="52"/>
      <c r="N238" s="52"/>
      <c r="O238" s="52"/>
      <c r="P238" s="52"/>
      <c r="Q238" s="52"/>
      <c r="R238" s="52"/>
      <c r="S238" s="52"/>
    </row>
    <row r="239" spans="6:19" hidden="1" x14ac:dyDescent="0.25">
      <c r="F239" s="134"/>
      <c r="G239" s="134"/>
      <c r="H239" s="53"/>
      <c r="I239" s="52"/>
      <c r="J239" s="52"/>
      <c r="K239" s="52"/>
      <c r="L239" s="52"/>
      <c r="M239" s="52"/>
      <c r="N239" s="52"/>
      <c r="O239" s="52"/>
      <c r="P239" s="52"/>
      <c r="Q239" s="52"/>
      <c r="R239" s="52"/>
      <c r="S239" s="52"/>
    </row>
    <row r="240" spans="6:19" hidden="1" x14ac:dyDescent="0.25">
      <c r="F240" s="134"/>
      <c r="G240" s="134"/>
      <c r="H240" s="53"/>
      <c r="I240" s="52"/>
      <c r="J240" s="52"/>
      <c r="K240" s="52"/>
      <c r="L240" s="52"/>
      <c r="M240" s="52"/>
      <c r="N240" s="52"/>
      <c r="O240" s="52"/>
      <c r="P240" s="52"/>
      <c r="Q240" s="52"/>
      <c r="R240" s="52"/>
      <c r="S240" s="52"/>
    </row>
    <row r="241" spans="6:19" hidden="1" x14ac:dyDescent="0.25">
      <c r="F241" s="134"/>
      <c r="G241" s="134"/>
      <c r="H241" s="53"/>
      <c r="I241" s="52"/>
      <c r="J241" s="52"/>
      <c r="K241" s="52"/>
      <c r="L241" s="52"/>
      <c r="M241" s="52"/>
      <c r="N241" s="52"/>
      <c r="O241" s="52"/>
      <c r="P241" s="52"/>
      <c r="Q241" s="52"/>
      <c r="R241" s="52"/>
      <c r="S241" s="52"/>
    </row>
    <row r="242" spans="6:19" hidden="1" x14ac:dyDescent="0.25">
      <c r="F242" s="134"/>
      <c r="G242" s="134"/>
      <c r="H242" s="53"/>
      <c r="I242" s="52"/>
      <c r="J242" s="52"/>
      <c r="K242" s="52"/>
      <c r="L242" s="52"/>
      <c r="M242" s="52"/>
      <c r="N242" s="52"/>
      <c r="O242" s="52"/>
      <c r="P242" s="52"/>
      <c r="Q242" s="52"/>
      <c r="R242" s="52"/>
      <c r="S242" s="52"/>
    </row>
    <row r="243" spans="6:19" hidden="1" x14ac:dyDescent="0.25">
      <c r="F243" s="134"/>
      <c r="G243" s="134"/>
      <c r="H243" s="53"/>
      <c r="I243" s="52"/>
      <c r="J243" s="52"/>
      <c r="K243" s="52"/>
      <c r="L243" s="52"/>
      <c r="M243" s="52"/>
      <c r="N243" s="52"/>
      <c r="O243" s="52"/>
      <c r="P243" s="52"/>
      <c r="Q243" s="52"/>
      <c r="R243" s="52"/>
      <c r="S243" s="52"/>
    </row>
    <row r="244" spans="6:19" hidden="1" x14ac:dyDescent="0.25">
      <c r="F244" s="134"/>
      <c r="G244" s="134"/>
      <c r="H244" s="53"/>
      <c r="I244" s="52"/>
      <c r="J244" s="52"/>
      <c r="K244" s="52"/>
      <c r="L244" s="52"/>
      <c r="M244" s="52"/>
      <c r="N244" s="52"/>
      <c r="O244" s="52"/>
      <c r="P244" s="52"/>
      <c r="Q244" s="52"/>
      <c r="R244" s="52"/>
      <c r="S244" s="52"/>
    </row>
    <row r="245" spans="6:19" hidden="1" x14ac:dyDescent="0.25">
      <c r="F245" s="134"/>
      <c r="G245" s="134"/>
      <c r="H245" s="53"/>
      <c r="I245" s="52"/>
      <c r="J245" s="52"/>
      <c r="K245" s="52"/>
      <c r="L245" s="52"/>
      <c r="M245" s="52"/>
      <c r="N245" s="52"/>
      <c r="O245" s="52"/>
      <c r="P245" s="52"/>
      <c r="Q245" s="52"/>
      <c r="R245" s="52"/>
      <c r="S245" s="52"/>
    </row>
    <row r="246" spans="6:19" hidden="1" x14ac:dyDescent="0.25">
      <c r="F246" s="134"/>
      <c r="G246" s="134"/>
      <c r="H246" s="53"/>
      <c r="I246" s="52"/>
      <c r="J246" s="52"/>
      <c r="K246" s="52"/>
      <c r="L246" s="52"/>
      <c r="M246" s="52"/>
      <c r="N246" s="52"/>
      <c r="O246" s="52"/>
      <c r="P246" s="52"/>
      <c r="Q246" s="52"/>
      <c r="R246" s="52"/>
      <c r="S246" s="52"/>
    </row>
    <row r="247" spans="6:19" hidden="1" x14ac:dyDescent="0.25">
      <c r="F247" s="134"/>
      <c r="G247" s="134"/>
      <c r="H247" s="53"/>
      <c r="I247" s="52"/>
      <c r="J247" s="52"/>
      <c r="K247" s="52"/>
      <c r="L247" s="52"/>
      <c r="M247" s="52"/>
      <c r="N247" s="52"/>
      <c r="O247" s="52"/>
      <c r="P247" s="52"/>
      <c r="Q247" s="52"/>
      <c r="R247" s="52"/>
      <c r="S247" s="52"/>
    </row>
    <row r="248" spans="6:19" hidden="1" x14ac:dyDescent="0.25">
      <c r="F248" s="134"/>
      <c r="G248" s="134"/>
      <c r="H248" s="53"/>
      <c r="I248" s="52"/>
      <c r="J248" s="52"/>
      <c r="K248" s="52"/>
      <c r="L248" s="52"/>
      <c r="M248" s="52"/>
      <c r="N248" s="52"/>
      <c r="O248" s="52"/>
      <c r="P248" s="52"/>
      <c r="Q248" s="52"/>
      <c r="R248" s="52"/>
      <c r="S248" s="52"/>
    </row>
    <row r="249" spans="6:19" hidden="1" x14ac:dyDescent="0.25">
      <c r="F249" s="134"/>
      <c r="G249" s="134"/>
      <c r="H249" s="53"/>
      <c r="I249" s="52"/>
      <c r="J249" s="52"/>
      <c r="K249" s="52"/>
      <c r="L249" s="52"/>
      <c r="M249" s="52"/>
      <c r="N249" s="52"/>
      <c r="O249" s="52"/>
      <c r="P249" s="52"/>
      <c r="Q249" s="52"/>
      <c r="R249" s="52"/>
      <c r="S249" s="52"/>
    </row>
    <row r="250" spans="6:19" hidden="1" x14ac:dyDescent="0.25">
      <c r="F250" s="134"/>
      <c r="G250" s="134"/>
      <c r="H250" s="53"/>
      <c r="I250" s="52"/>
      <c r="J250" s="52"/>
      <c r="K250" s="52"/>
      <c r="L250" s="52"/>
      <c r="M250" s="52"/>
      <c r="N250" s="52"/>
      <c r="O250" s="52"/>
      <c r="P250" s="52"/>
      <c r="Q250" s="52"/>
      <c r="R250" s="52"/>
      <c r="S250" s="52"/>
    </row>
    <row r="251" spans="6:19" hidden="1" x14ac:dyDescent="0.25">
      <c r="F251" s="134"/>
      <c r="G251" s="134"/>
      <c r="H251" s="53"/>
      <c r="I251" s="52"/>
      <c r="J251" s="52"/>
      <c r="K251" s="52"/>
      <c r="L251" s="52"/>
      <c r="M251" s="52"/>
      <c r="N251" s="52"/>
      <c r="O251" s="52"/>
      <c r="P251" s="52"/>
      <c r="Q251" s="52"/>
      <c r="R251" s="52"/>
      <c r="S251" s="52"/>
    </row>
    <row r="252" spans="6:19" hidden="1" x14ac:dyDescent="0.25">
      <c r="F252" s="134"/>
      <c r="G252" s="134"/>
      <c r="H252" s="53"/>
      <c r="I252" s="52"/>
      <c r="J252" s="52"/>
      <c r="K252" s="52"/>
      <c r="L252" s="52"/>
      <c r="M252" s="52"/>
      <c r="N252" s="52"/>
      <c r="O252" s="52"/>
      <c r="P252" s="52"/>
      <c r="Q252" s="52"/>
      <c r="R252" s="52"/>
      <c r="S252" s="52"/>
    </row>
    <row r="253" spans="6:19" hidden="1" x14ac:dyDescent="0.25">
      <c r="F253" s="134"/>
      <c r="G253" s="134"/>
      <c r="H253" s="53"/>
      <c r="I253" s="52"/>
      <c r="J253" s="52"/>
      <c r="K253" s="52"/>
      <c r="L253" s="52"/>
      <c r="M253" s="52"/>
      <c r="N253" s="52"/>
      <c r="O253" s="52"/>
      <c r="P253" s="52"/>
      <c r="Q253" s="52"/>
      <c r="R253" s="52"/>
      <c r="S253" s="52"/>
    </row>
    <row r="254" spans="6:19" hidden="1" x14ac:dyDescent="0.25">
      <c r="F254" s="134"/>
      <c r="G254" s="134"/>
      <c r="H254" s="53"/>
      <c r="I254" s="52"/>
      <c r="J254" s="52"/>
      <c r="K254" s="52"/>
      <c r="L254" s="52"/>
      <c r="M254" s="52"/>
      <c r="N254" s="52"/>
      <c r="O254" s="52"/>
      <c r="P254" s="52"/>
      <c r="Q254" s="52"/>
      <c r="R254" s="52"/>
      <c r="S254" s="52"/>
    </row>
    <row r="255" spans="6:19" hidden="1" x14ac:dyDescent="0.25">
      <c r="F255" s="134"/>
      <c r="G255" s="134"/>
      <c r="H255" s="53"/>
      <c r="I255" s="52"/>
      <c r="J255" s="52"/>
      <c r="K255" s="52"/>
      <c r="L255" s="52"/>
      <c r="M255" s="52"/>
      <c r="N255" s="52"/>
      <c r="O255" s="52"/>
      <c r="P255" s="52"/>
      <c r="Q255" s="52"/>
      <c r="R255" s="52"/>
      <c r="S255" s="52"/>
    </row>
    <row r="256" spans="6:19" hidden="1" x14ac:dyDescent="0.25">
      <c r="F256" s="134"/>
      <c r="G256" s="134"/>
      <c r="H256" s="53"/>
      <c r="I256" s="52"/>
      <c r="J256" s="52"/>
      <c r="K256" s="52"/>
      <c r="L256" s="52"/>
      <c r="M256" s="52"/>
      <c r="N256" s="52"/>
      <c r="O256" s="52"/>
      <c r="P256" s="52"/>
      <c r="Q256" s="52"/>
      <c r="R256" s="52"/>
      <c r="S256" s="52"/>
    </row>
    <row r="257" spans="6:19" hidden="1" x14ac:dyDescent="0.25">
      <c r="F257" s="134"/>
      <c r="G257" s="134"/>
      <c r="H257" s="53"/>
      <c r="I257" s="52"/>
      <c r="J257" s="52"/>
      <c r="K257" s="52"/>
      <c r="L257" s="52"/>
      <c r="M257" s="52"/>
      <c r="N257" s="52"/>
      <c r="O257" s="52"/>
      <c r="P257" s="52"/>
      <c r="Q257" s="52"/>
      <c r="R257" s="52"/>
      <c r="S257" s="52"/>
    </row>
    <row r="258" spans="6:19" hidden="1" x14ac:dyDescent="0.25">
      <c r="F258" s="134"/>
      <c r="G258" s="134"/>
      <c r="H258" s="53"/>
      <c r="I258" s="52"/>
      <c r="J258" s="52"/>
      <c r="K258" s="52"/>
      <c r="L258" s="52"/>
      <c r="M258" s="52"/>
      <c r="N258" s="52"/>
      <c r="O258" s="52"/>
      <c r="P258" s="52"/>
      <c r="Q258" s="52"/>
      <c r="R258" s="52"/>
      <c r="S258" s="52"/>
    </row>
    <row r="259" spans="6:19" hidden="1" x14ac:dyDescent="0.25">
      <c r="F259" s="134"/>
      <c r="G259" s="134"/>
      <c r="H259" s="53"/>
      <c r="I259" s="52"/>
      <c r="J259" s="52"/>
      <c r="K259" s="52"/>
      <c r="L259" s="52"/>
      <c r="M259" s="52"/>
      <c r="N259" s="52"/>
      <c r="O259" s="52"/>
      <c r="P259" s="52"/>
      <c r="Q259" s="52"/>
      <c r="R259" s="52"/>
      <c r="S259" s="52"/>
    </row>
    <row r="260" spans="6:19" hidden="1" x14ac:dyDescent="0.25">
      <c r="F260" s="134"/>
      <c r="G260" s="134"/>
      <c r="H260" s="53"/>
      <c r="I260" s="52"/>
      <c r="J260" s="52"/>
      <c r="K260" s="52"/>
      <c r="L260" s="52"/>
      <c r="M260" s="52"/>
      <c r="N260" s="52"/>
      <c r="O260" s="52"/>
      <c r="P260" s="52"/>
      <c r="Q260" s="52"/>
      <c r="R260" s="52"/>
      <c r="S260" s="52"/>
    </row>
    <row r="261" spans="6:19" hidden="1" x14ac:dyDescent="0.25">
      <c r="F261" s="134"/>
      <c r="G261" s="134"/>
      <c r="H261" s="53"/>
      <c r="I261" s="52"/>
      <c r="J261" s="52"/>
      <c r="K261" s="52"/>
      <c r="L261" s="52"/>
      <c r="M261" s="52"/>
      <c r="N261" s="52"/>
      <c r="O261" s="52"/>
      <c r="P261" s="52"/>
      <c r="Q261" s="52"/>
      <c r="R261" s="52"/>
      <c r="S261" s="52"/>
    </row>
    <row r="262" spans="6:19" hidden="1" x14ac:dyDescent="0.25">
      <c r="F262" s="134"/>
      <c r="G262" s="134"/>
      <c r="H262" s="53"/>
      <c r="I262" s="52"/>
      <c r="J262" s="52"/>
      <c r="K262" s="52"/>
      <c r="L262" s="52"/>
      <c r="M262" s="52"/>
      <c r="N262" s="52"/>
      <c r="O262" s="52"/>
      <c r="P262" s="52"/>
      <c r="Q262" s="52"/>
      <c r="R262" s="52"/>
      <c r="S262" s="52"/>
    </row>
    <row r="263" spans="6:19" hidden="1" x14ac:dyDescent="0.25">
      <c r="F263" s="134"/>
      <c r="G263" s="134"/>
      <c r="H263" s="53"/>
      <c r="I263" s="52"/>
      <c r="J263" s="52"/>
      <c r="K263" s="52"/>
      <c r="L263" s="52"/>
      <c r="M263" s="52"/>
      <c r="N263" s="52"/>
      <c r="O263" s="52"/>
      <c r="P263" s="52"/>
      <c r="Q263" s="52"/>
      <c r="R263" s="52"/>
      <c r="S263" s="52"/>
    </row>
    <row r="264" spans="6:19" hidden="1" x14ac:dyDescent="0.25">
      <c r="F264" s="134"/>
      <c r="G264" s="134"/>
      <c r="H264" s="53"/>
      <c r="I264" s="52"/>
      <c r="J264" s="52"/>
      <c r="K264" s="52"/>
      <c r="L264" s="52"/>
      <c r="M264" s="52"/>
      <c r="N264" s="52"/>
      <c r="O264" s="52"/>
      <c r="P264" s="52"/>
      <c r="Q264" s="52"/>
      <c r="R264" s="52"/>
      <c r="S264" s="52"/>
    </row>
    <row r="265" spans="6:19" hidden="1" x14ac:dyDescent="0.25">
      <c r="F265" s="134"/>
      <c r="G265" s="134"/>
      <c r="H265" s="53"/>
      <c r="I265" s="52"/>
      <c r="J265" s="52"/>
      <c r="K265" s="52"/>
      <c r="L265" s="52"/>
      <c r="M265" s="52"/>
      <c r="N265" s="52"/>
      <c r="O265" s="52"/>
      <c r="P265" s="52"/>
      <c r="Q265" s="52"/>
      <c r="R265" s="52"/>
      <c r="S265" s="52"/>
    </row>
    <row r="266" spans="6:19" hidden="1" x14ac:dyDescent="0.25">
      <c r="F266" s="134"/>
      <c r="G266" s="134"/>
      <c r="H266" s="53"/>
      <c r="I266" s="52"/>
      <c r="J266" s="52"/>
      <c r="K266" s="52"/>
      <c r="L266" s="52"/>
      <c r="M266" s="52"/>
      <c r="N266" s="52"/>
      <c r="O266" s="52"/>
      <c r="P266" s="52"/>
      <c r="Q266" s="52"/>
      <c r="R266" s="52"/>
      <c r="S266" s="52"/>
    </row>
    <row r="267" spans="6:19" hidden="1" x14ac:dyDescent="0.25">
      <c r="F267" s="134"/>
      <c r="G267" s="134"/>
      <c r="H267" s="53"/>
      <c r="I267" s="52"/>
      <c r="J267" s="52"/>
      <c r="K267" s="52"/>
      <c r="L267" s="52"/>
      <c r="M267" s="52"/>
      <c r="N267" s="52"/>
      <c r="O267" s="52"/>
      <c r="P267" s="52"/>
      <c r="Q267" s="52"/>
      <c r="R267" s="52"/>
      <c r="S267" s="52"/>
    </row>
    <row r="268" spans="6:19" hidden="1" x14ac:dyDescent="0.25">
      <c r="F268" s="134"/>
      <c r="G268" s="134"/>
      <c r="H268" s="53"/>
      <c r="I268" s="52"/>
      <c r="J268" s="52"/>
      <c r="K268" s="52"/>
      <c r="L268" s="52"/>
      <c r="M268" s="52"/>
      <c r="N268" s="52"/>
      <c r="O268" s="52"/>
      <c r="P268" s="52"/>
      <c r="Q268" s="52"/>
      <c r="R268" s="52"/>
      <c r="S268" s="52"/>
    </row>
    <row r="269" spans="6:19" hidden="1" x14ac:dyDescent="0.25">
      <c r="F269" s="134"/>
      <c r="G269" s="134"/>
      <c r="H269" s="53"/>
      <c r="I269" s="52"/>
      <c r="J269" s="52"/>
      <c r="K269" s="52"/>
      <c r="L269" s="52"/>
      <c r="M269" s="52"/>
      <c r="N269" s="52"/>
      <c r="O269" s="52"/>
      <c r="P269" s="52"/>
      <c r="Q269" s="52"/>
      <c r="R269" s="52"/>
      <c r="S269" s="52"/>
    </row>
    <row r="270" spans="6:19" hidden="1" x14ac:dyDescent="0.25">
      <c r="F270" s="134"/>
      <c r="G270" s="134"/>
      <c r="H270" s="53"/>
      <c r="I270" s="52"/>
      <c r="J270" s="52"/>
      <c r="K270" s="52"/>
      <c r="L270" s="52"/>
      <c r="M270" s="52"/>
      <c r="N270" s="52"/>
      <c r="O270" s="52"/>
      <c r="P270" s="52"/>
      <c r="Q270" s="52"/>
      <c r="R270" s="52"/>
      <c r="S270" s="52"/>
    </row>
    <row r="271" spans="6:19" hidden="1" x14ac:dyDescent="0.25">
      <c r="F271" s="134"/>
      <c r="G271" s="134"/>
      <c r="H271" s="53"/>
      <c r="I271" s="52"/>
      <c r="J271" s="52"/>
      <c r="K271" s="52"/>
      <c r="L271" s="52"/>
      <c r="M271" s="52"/>
      <c r="N271" s="52"/>
      <c r="O271" s="52"/>
      <c r="P271" s="52"/>
      <c r="Q271" s="52"/>
      <c r="R271" s="52"/>
      <c r="S271" s="52"/>
    </row>
    <row r="272" spans="6:19" hidden="1" x14ac:dyDescent="0.25">
      <c r="F272" s="134"/>
      <c r="G272" s="134"/>
      <c r="H272" s="53"/>
      <c r="I272" s="52"/>
      <c r="J272" s="52"/>
      <c r="K272" s="52"/>
      <c r="L272" s="52"/>
      <c r="M272" s="52"/>
      <c r="N272" s="52"/>
      <c r="O272" s="52"/>
      <c r="P272" s="52"/>
      <c r="Q272" s="52"/>
      <c r="R272" s="52"/>
      <c r="S272" s="52"/>
    </row>
    <row r="273" spans="6:19" hidden="1" x14ac:dyDescent="0.25">
      <c r="F273" s="134"/>
      <c r="G273" s="134"/>
      <c r="H273" s="53"/>
      <c r="I273" s="52"/>
      <c r="J273" s="52"/>
      <c r="K273" s="52"/>
      <c r="L273" s="52"/>
      <c r="M273" s="52"/>
      <c r="N273" s="52"/>
      <c r="O273" s="52"/>
      <c r="P273" s="52"/>
      <c r="Q273" s="52"/>
      <c r="R273" s="52"/>
      <c r="S273" s="52"/>
    </row>
    <row r="274" spans="6:19" hidden="1" x14ac:dyDescent="0.25">
      <c r="F274" s="134"/>
      <c r="G274" s="134"/>
      <c r="H274" s="53"/>
      <c r="I274" s="52"/>
      <c r="J274" s="52"/>
      <c r="K274" s="52"/>
      <c r="L274" s="52"/>
      <c r="M274" s="52"/>
      <c r="N274" s="52"/>
      <c r="O274" s="52"/>
      <c r="P274" s="52"/>
      <c r="Q274" s="52"/>
      <c r="R274" s="52"/>
      <c r="S274" s="52"/>
    </row>
    <row r="275" spans="6:19" hidden="1" x14ac:dyDescent="0.25">
      <c r="F275" s="134"/>
      <c r="G275" s="134"/>
      <c r="H275" s="53"/>
      <c r="I275" s="52"/>
      <c r="J275" s="52"/>
      <c r="K275" s="52"/>
      <c r="L275" s="52"/>
      <c r="M275" s="52"/>
      <c r="N275" s="52"/>
      <c r="O275" s="52"/>
      <c r="P275" s="52"/>
      <c r="Q275" s="52"/>
      <c r="R275" s="52"/>
      <c r="S275" s="52"/>
    </row>
    <row r="276" spans="6:19" hidden="1" x14ac:dyDescent="0.25">
      <c r="F276" s="134"/>
      <c r="G276" s="134"/>
      <c r="H276" s="53"/>
      <c r="I276" s="52"/>
      <c r="J276" s="52"/>
      <c r="K276" s="52"/>
      <c r="L276" s="52"/>
      <c r="M276" s="52"/>
      <c r="N276" s="52"/>
      <c r="O276" s="52"/>
      <c r="P276" s="52"/>
      <c r="Q276" s="52"/>
      <c r="R276" s="52"/>
      <c r="S276" s="52"/>
    </row>
    <row r="277" spans="6:19" hidden="1" x14ac:dyDescent="0.25">
      <c r="F277" s="134"/>
      <c r="G277" s="134"/>
      <c r="H277" s="53"/>
      <c r="I277" s="52"/>
      <c r="J277" s="52"/>
      <c r="K277" s="52"/>
      <c r="L277" s="52"/>
      <c r="M277" s="52"/>
      <c r="N277" s="52"/>
      <c r="O277" s="52"/>
      <c r="P277" s="52"/>
      <c r="Q277" s="52"/>
      <c r="R277" s="52"/>
      <c r="S277" s="52"/>
    </row>
    <row r="278" spans="6:19" hidden="1" x14ac:dyDescent="0.25">
      <c r="F278" s="134"/>
      <c r="G278" s="134"/>
      <c r="H278" s="53"/>
      <c r="I278" s="52"/>
      <c r="J278" s="52"/>
      <c r="K278" s="52"/>
      <c r="L278" s="52"/>
      <c r="M278" s="52"/>
      <c r="N278" s="52"/>
      <c r="O278" s="52"/>
      <c r="P278" s="52"/>
      <c r="Q278" s="52"/>
      <c r="R278" s="52"/>
      <c r="S278" s="52"/>
    </row>
    <row r="279" spans="6:19" hidden="1" x14ac:dyDescent="0.25">
      <c r="F279" s="134"/>
      <c r="G279" s="134"/>
      <c r="H279" s="53"/>
      <c r="I279" s="52"/>
      <c r="J279" s="52"/>
      <c r="K279" s="52"/>
      <c r="L279" s="52"/>
      <c r="M279" s="52"/>
      <c r="N279" s="52"/>
      <c r="O279" s="52"/>
      <c r="P279" s="52"/>
      <c r="Q279" s="52"/>
      <c r="R279" s="52"/>
      <c r="S279" s="52"/>
    </row>
    <row r="280" spans="6:19" hidden="1" x14ac:dyDescent="0.25">
      <c r="F280" s="134"/>
      <c r="G280" s="134"/>
      <c r="H280" s="53"/>
      <c r="I280" s="52"/>
      <c r="J280" s="52"/>
      <c r="K280" s="52"/>
      <c r="L280" s="52"/>
      <c r="M280" s="52"/>
      <c r="N280" s="52"/>
      <c r="O280" s="52"/>
      <c r="P280" s="52"/>
      <c r="Q280" s="52"/>
      <c r="R280" s="52"/>
      <c r="S280" s="52"/>
    </row>
    <row r="281" spans="6:19" hidden="1" x14ac:dyDescent="0.25">
      <c r="F281" s="134"/>
      <c r="G281" s="134"/>
      <c r="H281" s="53"/>
      <c r="I281" s="52"/>
      <c r="J281" s="52"/>
      <c r="K281" s="52"/>
      <c r="L281" s="52"/>
      <c r="M281" s="52"/>
      <c r="N281" s="52"/>
      <c r="O281" s="52"/>
      <c r="P281" s="52"/>
      <c r="Q281" s="52"/>
      <c r="R281" s="52"/>
      <c r="S281" s="52"/>
    </row>
    <row r="282" spans="6:19" hidden="1" x14ac:dyDescent="0.25">
      <c r="F282" s="134"/>
      <c r="G282" s="134"/>
      <c r="H282" s="53"/>
      <c r="I282" s="52"/>
      <c r="J282" s="52"/>
      <c r="K282" s="52"/>
      <c r="L282" s="52"/>
      <c r="M282" s="52"/>
      <c r="N282" s="52"/>
      <c r="O282" s="52"/>
      <c r="P282" s="52"/>
      <c r="Q282" s="52"/>
      <c r="R282" s="52"/>
      <c r="S282" s="52"/>
    </row>
    <row r="283" spans="6:19" hidden="1" x14ac:dyDescent="0.25">
      <c r="F283" s="134"/>
      <c r="G283" s="134"/>
      <c r="H283" s="53"/>
      <c r="I283" s="52"/>
      <c r="J283" s="52"/>
      <c r="K283" s="52"/>
      <c r="L283" s="52"/>
      <c r="M283" s="52"/>
      <c r="N283" s="52"/>
      <c r="O283" s="52"/>
      <c r="P283" s="52"/>
      <c r="Q283" s="52"/>
      <c r="R283" s="52"/>
      <c r="S283" s="52"/>
    </row>
    <row r="284" spans="6:19" hidden="1" x14ac:dyDescent="0.25">
      <c r="F284" s="134"/>
      <c r="G284" s="134"/>
      <c r="H284" s="53"/>
      <c r="I284" s="52"/>
      <c r="J284" s="52"/>
      <c r="K284" s="52"/>
      <c r="L284" s="52"/>
      <c r="M284" s="52"/>
      <c r="N284" s="52"/>
      <c r="O284" s="52"/>
      <c r="P284" s="52"/>
      <c r="Q284" s="52"/>
      <c r="R284" s="52"/>
      <c r="S284" s="52"/>
    </row>
    <row r="285" spans="6:19" hidden="1" x14ac:dyDescent="0.25">
      <c r="F285" s="134"/>
      <c r="G285" s="134"/>
      <c r="H285" s="53"/>
      <c r="I285" s="52"/>
      <c r="J285" s="52"/>
      <c r="K285" s="52"/>
      <c r="L285" s="52"/>
      <c r="M285" s="52"/>
      <c r="N285" s="52"/>
      <c r="O285" s="52"/>
      <c r="P285" s="52"/>
      <c r="Q285" s="52"/>
      <c r="R285" s="52"/>
      <c r="S285" s="52"/>
    </row>
    <row r="286" spans="6:19" hidden="1" x14ac:dyDescent="0.25">
      <c r="F286" s="134"/>
      <c r="G286" s="134"/>
      <c r="H286" s="53"/>
      <c r="I286" s="52"/>
      <c r="J286" s="52"/>
      <c r="K286" s="52"/>
      <c r="L286" s="52"/>
      <c r="M286" s="52"/>
      <c r="N286" s="52"/>
      <c r="O286" s="52"/>
      <c r="P286" s="52"/>
      <c r="Q286" s="52"/>
      <c r="R286" s="52"/>
      <c r="S286" s="52"/>
    </row>
    <row r="287" spans="6:19" hidden="1" x14ac:dyDescent="0.25">
      <c r="F287" s="134"/>
      <c r="G287" s="134"/>
      <c r="H287" s="53"/>
      <c r="I287" s="52"/>
      <c r="J287" s="52"/>
      <c r="K287" s="52"/>
      <c r="L287" s="52"/>
      <c r="M287" s="52"/>
      <c r="N287" s="52"/>
      <c r="O287" s="52"/>
      <c r="P287" s="52"/>
      <c r="Q287" s="52"/>
      <c r="R287" s="52"/>
      <c r="S287" s="52"/>
    </row>
    <row r="288" spans="6:19" hidden="1" x14ac:dyDescent="0.25">
      <c r="F288" s="134"/>
      <c r="G288" s="134"/>
      <c r="H288" s="53"/>
      <c r="I288" s="52"/>
      <c r="J288" s="52"/>
      <c r="K288" s="52"/>
      <c r="L288" s="52"/>
      <c r="M288" s="52"/>
      <c r="N288" s="52"/>
      <c r="O288" s="52"/>
      <c r="P288" s="52"/>
      <c r="Q288" s="52"/>
      <c r="R288" s="52"/>
      <c r="S288" s="52"/>
    </row>
    <row r="289" spans="6:19" hidden="1" x14ac:dyDescent="0.25">
      <c r="F289" s="134"/>
      <c r="G289" s="134"/>
      <c r="H289" s="53"/>
      <c r="I289" s="52"/>
      <c r="J289" s="52"/>
      <c r="K289" s="52"/>
      <c r="L289" s="52"/>
      <c r="M289" s="52"/>
      <c r="N289" s="52"/>
      <c r="O289" s="52"/>
      <c r="P289" s="52"/>
      <c r="Q289" s="52"/>
      <c r="R289" s="52"/>
      <c r="S289" s="52"/>
    </row>
    <row r="290" spans="6:19" hidden="1" x14ac:dyDescent="0.25">
      <c r="F290" s="134"/>
      <c r="G290" s="134"/>
      <c r="H290" s="53"/>
      <c r="I290" s="52"/>
      <c r="J290" s="52"/>
      <c r="K290" s="52"/>
      <c r="L290" s="52"/>
      <c r="M290" s="52"/>
      <c r="N290" s="52"/>
      <c r="O290" s="52"/>
      <c r="P290" s="52"/>
      <c r="Q290" s="52"/>
      <c r="R290" s="52"/>
      <c r="S290" s="52"/>
    </row>
    <row r="291" spans="6:19" hidden="1" x14ac:dyDescent="0.25">
      <c r="F291" s="134"/>
      <c r="G291" s="134"/>
      <c r="H291" s="53"/>
      <c r="I291" s="52"/>
      <c r="J291" s="52"/>
      <c r="K291" s="52"/>
      <c r="L291" s="52"/>
      <c r="M291" s="52"/>
      <c r="N291" s="52"/>
      <c r="O291" s="52"/>
      <c r="P291" s="52"/>
      <c r="Q291" s="52"/>
      <c r="R291" s="52"/>
      <c r="S291" s="52"/>
    </row>
    <row r="292" spans="6:19" hidden="1" x14ac:dyDescent="0.25">
      <c r="F292" s="134"/>
      <c r="G292" s="134"/>
      <c r="H292" s="53"/>
      <c r="I292" s="52"/>
      <c r="J292" s="52"/>
      <c r="K292" s="52"/>
      <c r="L292" s="52"/>
      <c r="M292" s="52"/>
      <c r="N292" s="52"/>
      <c r="O292" s="52"/>
      <c r="P292" s="52"/>
      <c r="Q292" s="52"/>
      <c r="R292" s="52"/>
      <c r="S292" s="52"/>
    </row>
    <row r="293" spans="6:19" hidden="1" x14ac:dyDescent="0.25">
      <c r="F293" s="134"/>
      <c r="G293" s="134"/>
      <c r="H293" s="53"/>
      <c r="I293" s="52"/>
      <c r="J293" s="52"/>
      <c r="K293" s="52"/>
      <c r="L293" s="52"/>
      <c r="M293" s="52"/>
      <c r="N293" s="52"/>
      <c r="O293" s="52"/>
      <c r="P293" s="52"/>
      <c r="Q293" s="52"/>
      <c r="R293" s="52"/>
      <c r="S293" s="52"/>
    </row>
    <row r="294" spans="6:19" hidden="1" x14ac:dyDescent="0.25">
      <c r="F294" s="134"/>
      <c r="G294" s="134"/>
      <c r="H294" s="53"/>
      <c r="I294" s="52"/>
      <c r="J294" s="52"/>
      <c r="K294" s="52"/>
      <c r="L294" s="52"/>
      <c r="M294" s="52"/>
      <c r="N294" s="52"/>
      <c r="O294" s="52"/>
      <c r="P294" s="52"/>
      <c r="Q294" s="52"/>
      <c r="R294" s="52"/>
      <c r="S294" s="52"/>
    </row>
    <row r="295" spans="6:19" hidden="1" x14ac:dyDescent="0.25">
      <c r="F295" s="134"/>
      <c r="G295" s="134"/>
      <c r="H295" s="53"/>
      <c r="I295" s="52"/>
      <c r="J295" s="52"/>
      <c r="K295" s="52"/>
      <c r="L295" s="52"/>
      <c r="M295" s="52"/>
      <c r="N295" s="52"/>
      <c r="O295" s="52"/>
      <c r="P295" s="52"/>
      <c r="Q295" s="52"/>
      <c r="R295" s="52"/>
      <c r="S295" s="52"/>
    </row>
    <row r="296" spans="6:19" hidden="1" x14ac:dyDescent="0.25">
      <c r="F296" s="134"/>
      <c r="G296" s="134"/>
      <c r="H296" s="53"/>
      <c r="I296" s="52"/>
      <c r="J296" s="52"/>
      <c r="K296" s="52"/>
      <c r="L296" s="52"/>
      <c r="M296" s="52"/>
      <c r="N296" s="52"/>
      <c r="O296" s="52"/>
      <c r="P296" s="52"/>
      <c r="Q296" s="52"/>
      <c r="R296" s="52"/>
      <c r="S296" s="52"/>
    </row>
    <row r="297" spans="6:19" hidden="1" x14ac:dyDescent="0.25">
      <c r="F297" s="134"/>
      <c r="G297" s="134"/>
      <c r="H297" s="53"/>
      <c r="I297" s="52"/>
      <c r="J297" s="52"/>
      <c r="K297" s="52"/>
      <c r="L297" s="52"/>
      <c r="M297" s="52"/>
      <c r="N297" s="52"/>
      <c r="O297" s="52"/>
      <c r="P297" s="52"/>
      <c r="Q297" s="52"/>
      <c r="R297" s="52"/>
      <c r="S297" s="52"/>
    </row>
    <row r="298" spans="6:19" hidden="1" x14ac:dyDescent="0.25">
      <c r="F298" s="134"/>
      <c r="G298" s="134"/>
      <c r="H298" s="53"/>
      <c r="I298" s="52"/>
      <c r="J298" s="52"/>
      <c r="K298" s="52"/>
      <c r="L298" s="52"/>
      <c r="M298" s="52"/>
      <c r="N298" s="52"/>
      <c r="O298" s="52"/>
      <c r="P298" s="52"/>
      <c r="Q298" s="52"/>
      <c r="R298" s="52"/>
      <c r="S298" s="52"/>
    </row>
    <row r="299" spans="6:19" hidden="1" x14ac:dyDescent="0.25">
      <c r="F299" s="134"/>
      <c r="G299" s="134"/>
      <c r="H299" s="53"/>
      <c r="I299" s="52"/>
      <c r="J299" s="52"/>
      <c r="K299" s="52"/>
      <c r="L299" s="52"/>
      <c r="M299" s="52"/>
      <c r="N299" s="52"/>
      <c r="O299" s="52"/>
      <c r="P299" s="52"/>
      <c r="Q299" s="52"/>
      <c r="R299" s="52"/>
      <c r="S299" s="52"/>
    </row>
    <row r="300" spans="6:19" hidden="1" x14ac:dyDescent="0.25">
      <c r="F300" s="134"/>
      <c r="G300" s="134"/>
      <c r="H300" s="53"/>
      <c r="I300" s="52"/>
      <c r="J300" s="52"/>
      <c r="K300" s="52"/>
      <c r="L300" s="52"/>
      <c r="M300" s="52"/>
      <c r="N300" s="52"/>
      <c r="O300" s="52"/>
      <c r="P300" s="52"/>
      <c r="Q300" s="52"/>
      <c r="R300" s="52"/>
      <c r="S300" s="52"/>
    </row>
    <row r="301" spans="6:19" hidden="1" x14ac:dyDescent="0.25">
      <c r="F301" s="134"/>
      <c r="G301" s="134"/>
      <c r="H301" s="53"/>
      <c r="I301" s="52"/>
      <c r="J301" s="52"/>
      <c r="K301" s="52"/>
      <c r="L301" s="52"/>
      <c r="M301" s="52"/>
      <c r="N301" s="52"/>
      <c r="O301" s="52"/>
      <c r="P301" s="52"/>
      <c r="Q301" s="52"/>
      <c r="R301" s="52"/>
      <c r="S301" s="52"/>
    </row>
    <row r="302" spans="6:19" hidden="1" x14ac:dyDescent="0.25">
      <c r="F302" s="134"/>
      <c r="G302" s="134"/>
      <c r="H302" s="53"/>
      <c r="I302" s="52"/>
      <c r="J302" s="52"/>
      <c r="K302" s="52"/>
      <c r="L302" s="52"/>
      <c r="M302" s="52"/>
      <c r="N302" s="52"/>
      <c r="O302" s="52"/>
      <c r="P302" s="52"/>
      <c r="Q302" s="52"/>
      <c r="R302" s="52"/>
      <c r="S302" s="52"/>
    </row>
    <row r="303" spans="6:19" hidden="1" x14ac:dyDescent="0.25">
      <c r="F303" s="134"/>
      <c r="G303" s="134"/>
      <c r="H303" s="53"/>
      <c r="I303" s="52"/>
      <c r="J303" s="52"/>
      <c r="K303" s="52"/>
      <c r="L303" s="52"/>
      <c r="M303" s="52"/>
      <c r="N303" s="52"/>
      <c r="O303" s="52"/>
      <c r="P303" s="52"/>
      <c r="Q303" s="52"/>
      <c r="R303" s="52"/>
      <c r="S303" s="52"/>
    </row>
    <row r="304" spans="6:19" hidden="1" x14ac:dyDescent="0.25">
      <c r="F304" s="134"/>
      <c r="G304" s="134"/>
      <c r="H304" s="53"/>
      <c r="I304" s="52"/>
      <c r="J304" s="52"/>
      <c r="K304" s="52"/>
      <c r="L304" s="52"/>
      <c r="M304" s="52"/>
      <c r="N304" s="52"/>
      <c r="O304" s="52"/>
      <c r="P304" s="52"/>
      <c r="Q304" s="52"/>
      <c r="R304" s="52"/>
      <c r="S304" s="52"/>
    </row>
    <row r="305" spans="6:19" hidden="1" x14ac:dyDescent="0.25">
      <c r="F305" s="134"/>
      <c r="G305" s="134"/>
      <c r="H305" s="53"/>
      <c r="I305" s="52"/>
      <c r="J305" s="52"/>
      <c r="K305" s="52"/>
      <c r="L305" s="52"/>
      <c r="M305" s="52"/>
      <c r="N305" s="52"/>
      <c r="O305" s="52"/>
      <c r="P305" s="52"/>
      <c r="Q305" s="52"/>
      <c r="R305" s="52"/>
      <c r="S305" s="52"/>
    </row>
    <row r="306" spans="6:19" hidden="1" x14ac:dyDescent="0.25">
      <c r="F306" s="134"/>
      <c r="G306" s="134"/>
      <c r="H306" s="53"/>
      <c r="I306" s="52"/>
      <c r="J306" s="52"/>
      <c r="K306" s="52"/>
      <c r="L306" s="52"/>
      <c r="M306" s="52"/>
      <c r="N306" s="52"/>
      <c r="O306" s="52"/>
      <c r="P306" s="52"/>
      <c r="Q306" s="52"/>
      <c r="R306" s="52"/>
      <c r="S306" s="52"/>
    </row>
    <row r="307" spans="6:19" hidden="1" x14ac:dyDescent="0.25">
      <c r="F307" s="134"/>
      <c r="G307" s="134"/>
      <c r="H307" s="53"/>
      <c r="I307" s="52"/>
      <c r="J307" s="52"/>
      <c r="K307" s="52"/>
      <c r="L307" s="52"/>
      <c r="M307" s="52"/>
      <c r="N307" s="52"/>
      <c r="O307" s="52"/>
      <c r="P307" s="52"/>
      <c r="Q307" s="52"/>
      <c r="R307" s="52"/>
      <c r="S307" s="52"/>
    </row>
    <row r="308" spans="6:19" hidden="1" x14ac:dyDescent="0.25">
      <c r="F308" s="134"/>
      <c r="G308" s="134"/>
      <c r="H308" s="53"/>
      <c r="I308" s="52"/>
      <c r="J308" s="52"/>
      <c r="K308" s="52"/>
      <c r="L308" s="52"/>
      <c r="M308" s="52"/>
      <c r="N308" s="52"/>
      <c r="O308" s="52"/>
      <c r="P308" s="52"/>
      <c r="Q308" s="52"/>
      <c r="R308" s="52"/>
      <c r="S308" s="52"/>
    </row>
    <row r="309" spans="6:19" hidden="1" x14ac:dyDescent="0.25">
      <c r="F309" s="134"/>
      <c r="G309" s="134"/>
      <c r="H309" s="53"/>
      <c r="I309" s="52"/>
      <c r="J309" s="52"/>
      <c r="K309" s="52"/>
      <c r="L309" s="52"/>
      <c r="M309" s="52"/>
      <c r="N309" s="52"/>
      <c r="O309" s="52"/>
      <c r="P309" s="52"/>
      <c r="Q309" s="52"/>
      <c r="R309" s="52"/>
      <c r="S309" s="52"/>
    </row>
    <row r="310" spans="6:19" hidden="1" x14ac:dyDescent="0.25">
      <c r="F310" s="134"/>
      <c r="G310" s="134"/>
      <c r="H310" s="53"/>
      <c r="I310" s="52"/>
      <c r="J310" s="52"/>
      <c r="K310" s="52"/>
      <c r="L310" s="52"/>
      <c r="M310" s="52"/>
      <c r="N310" s="52"/>
      <c r="O310" s="52"/>
      <c r="P310" s="52"/>
      <c r="Q310" s="52"/>
      <c r="R310" s="52"/>
      <c r="S310" s="52"/>
    </row>
    <row r="311" spans="6:19" hidden="1" x14ac:dyDescent="0.25">
      <c r="F311" s="134"/>
      <c r="G311" s="134"/>
      <c r="H311" s="53"/>
      <c r="I311" s="52"/>
      <c r="J311" s="52"/>
      <c r="K311" s="52"/>
      <c r="L311" s="52"/>
      <c r="M311" s="52"/>
      <c r="N311" s="52"/>
      <c r="O311" s="52"/>
      <c r="P311" s="52"/>
      <c r="Q311" s="52"/>
      <c r="R311" s="52"/>
      <c r="S311" s="52"/>
    </row>
    <row r="312" spans="6:19" hidden="1" x14ac:dyDescent="0.25">
      <c r="F312" s="134"/>
      <c r="G312" s="134"/>
      <c r="H312" s="53"/>
      <c r="I312" s="52"/>
      <c r="J312" s="52"/>
      <c r="K312" s="52"/>
      <c r="L312" s="52"/>
      <c r="M312" s="52"/>
      <c r="N312" s="52"/>
      <c r="O312" s="52"/>
      <c r="P312" s="52"/>
      <c r="Q312" s="52"/>
      <c r="R312" s="52"/>
      <c r="S312" s="52"/>
    </row>
    <row r="313" spans="6:19" hidden="1" x14ac:dyDescent="0.25">
      <c r="F313" s="134"/>
      <c r="G313" s="134"/>
      <c r="H313" s="53"/>
      <c r="I313" s="52"/>
      <c r="J313" s="52"/>
      <c r="K313" s="52"/>
      <c r="L313" s="52"/>
      <c r="M313" s="52"/>
      <c r="N313" s="52"/>
      <c r="O313" s="52"/>
      <c r="P313" s="52"/>
      <c r="Q313" s="52"/>
      <c r="R313" s="52"/>
      <c r="S313" s="52"/>
    </row>
    <row r="314" spans="6:19" hidden="1" x14ac:dyDescent="0.25">
      <c r="F314" s="134"/>
      <c r="G314" s="134"/>
      <c r="H314" s="53"/>
      <c r="I314" s="52"/>
      <c r="J314" s="52"/>
      <c r="K314" s="52"/>
      <c r="L314" s="52"/>
      <c r="M314" s="52"/>
      <c r="N314" s="52"/>
      <c r="O314" s="52"/>
      <c r="P314" s="52"/>
      <c r="Q314" s="52"/>
      <c r="R314" s="52"/>
      <c r="S314" s="52"/>
    </row>
    <row r="315" spans="6:19" hidden="1" x14ac:dyDescent="0.25">
      <c r="F315" s="134"/>
      <c r="G315" s="134"/>
      <c r="H315" s="53"/>
      <c r="I315" s="52"/>
      <c r="J315" s="52"/>
      <c r="K315" s="52"/>
      <c r="L315" s="52"/>
      <c r="M315" s="52"/>
      <c r="N315" s="52"/>
      <c r="O315" s="52"/>
      <c r="P315" s="52"/>
      <c r="Q315" s="52"/>
      <c r="R315" s="52"/>
      <c r="S315" s="52"/>
    </row>
    <row r="316" spans="6:19" hidden="1" x14ac:dyDescent="0.25">
      <c r="F316" s="134"/>
      <c r="G316" s="134"/>
      <c r="H316" s="53"/>
      <c r="I316" s="52"/>
      <c r="J316" s="52"/>
      <c r="K316" s="52"/>
      <c r="L316" s="52"/>
      <c r="M316" s="52"/>
      <c r="N316" s="52"/>
      <c r="O316" s="52"/>
      <c r="P316" s="52"/>
      <c r="Q316" s="52"/>
      <c r="R316" s="52"/>
      <c r="S316" s="52"/>
    </row>
    <row r="317" spans="6:19" hidden="1" x14ac:dyDescent="0.25">
      <c r="F317" s="134"/>
      <c r="G317" s="134"/>
      <c r="H317" s="53"/>
      <c r="I317" s="52"/>
      <c r="J317" s="52"/>
      <c r="K317" s="52"/>
      <c r="L317" s="52"/>
      <c r="M317" s="52"/>
      <c r="N317" s="52"/>
      <c r="O317" s="52"/>
      <c r="P317" s="52"/>
      <c r="Q317" s="52"/>
      <c r="R317" s="52"/>
      <c r="S317" s="52"/>
    </row>
    <row r="318" spans="6:19" hidden="1" x14ac:dyDescent="0.25">
      <c r="F318" s="134"/>
      <c r="G318" s="134"/>
      <c r="H318" s="53"/>
      <c r="I318" s="52"/>
      <c r="J318" s="52"/>
      <c r="K318" s="52"/>
      <c r="L318" s="52"/>
      <c r="M318" s="52"/>
      <c r="N318" s="52"/>
      <c r="O318" s="52"/>
      <c r="P318" s="52"/>
      <c r="Q318" s="52"/>
      <c r="R318" s="52"/>
      <c r="S318" s="52"/>
    </row>
    <row r="319" spans="6:19" hidden="1" x14ac:dyDescent="0.25">
      <c r="F319" s="134"/>
      <c r="G319" s="134"/>
      <c r="H319" s="53"/>
      <c r="I319" s="52"/>
      <c r="J319" s="52"/>
      <c r="K319" s="52"/>
      <c r="L319" s="52"/>
      <c r="M319" s="52"/>
      <c r="N319" s="52"/>
      <c r="O319" s="52"/>
      <c r="P319" s="52"/>
      <c r="Q319" s="52"/>
      <c r="R319" s="52"/>
      <c r="S319" s="52"/>
    </row>
    <row r="320" spans="6:19" hidden="1" x14ac:dyDescent="0.25">
      <c r="F320" s="134"/>
      <c r="G320" s="134"/>
      <c r="H320" s="53"/>
      <c r="I320" s="52"/>
      <c r="J320" s="52"/>
      <c r="K320" s="52"/>
      <c r="L320" s="52"/>
      <c r="M320" s="52"/>
      <c r="N320" s="52"/>
      <c r="O320" s="52"/>
      <c r="P320" s="52"/>
      <c r="Q320" s="52"/>
      <c r="R320" s="52"/>
      <c r="S320" s="52"/>
    </row>
    <row r="321" spans="6:19" hidden="1" x14ac:dyDescent="0.25">
      <c r="F321" s="134"/>
      <c r="G321" s="134"/>
      <c r="H321" s="53"/>
      <c r="I321" s="52"/>
      <c r="J321" s="52"/>
      <c r="K321" s="52"/>
      <c r="L321" s="52"/>
      <c r="M321" s="52"/>
      <c r="N321" s="52"/>
      <c r="O321" s="52"/>
      <c r="P321" s="52"/>
      <c r="Q321" s="52"/>
      <c r="R321" s="52"/>
      <c r="S321" s="52"/>
    </row>
    <row r="322" spans="6:19" hidden="1" x14ac:dyDescent="0.25">
      <c r="F322" s="134"/>
      <c r="G322" s="134"/>
      <c r="H322" s="53"/>
      <c r="I322" s="52"/>
      <c r="J322" s="52"/>
      <c r="K322" s="52"/>
      <c r="L322" s="52"/>
      <c r="M322" s="52"/>
      <c r="N322" s="52"/>
      <c r="O322" s="52"/>
      <c r="P322" s="52"/>
      <c r="Q322" s="52"/>
      <c r="R322" s="52"/>
      <c r="S322" s="52"/>
    </row>
    <row r="323" spans="6:19" hidden="1" x14ac:dyDescent="0.25">
      <c r="F323" s="134"/>
      <c r="G323" s="134"/>
      <c r="H323" s="53"/>
      <c r="I323" s="52"/>
      <c r="J323" s="52"/>
      <c r="K323" s="52"/>
      <c r="L323" s="52"/>
      <c r="M323" s="52"/>
      <c r="N323" s="52"/>
      <c r="O323" s="52"/>
      <c r="P323" s="52"/>
      <c r="Q323" s="52"/>
      <c r="R323" s="52"/>
      <c r="S323" s="52"/>
    </row>
    <row r="324" spans="6:19" hidden="1" x14ac:dyDescent="0.25">
      <c r="F324" s="134"/>
      <c r="G324" s="134"/>
      <c r="H324" s="53"/>
      <c r="I324" s="52"/>
      <c r="J324" s="52"/>
      <c r="K324" s="52"/>
      <c r="L324" s="52"/>
      <c r="M324" s="52"/>
      <c r="N324" s="52"/>
      <c r="O324" s="52"/>
      <c r="P324" s="52"/>
      <c r="Q324" s="52"/>
      <c r="R324" s="52"/>
      <c r="S324" s="52"/>
    </row>
    <row r="325" spans="6:19" hidden="1" x14ac:dyDescent="0.25">
      <c r="F325" s="134"/>
      <c r="G325" s="134"/>
      <c r="H325" s="53"/>
      <c r="I325" s="52"/>
      <c r="J325" s="52"/>
      <c r="K325" s="52"/>
      <c r="L325" s="52"/>
      <c r="M325" s="52"/>
      <c r="N325" s="52"/>
      <c r="O325" s="52"/>
      <c r="P325" s="52"/>
      <c r="Q325" s="52"/>
      <c r="R325" s="52"/>
      <c r="S325" s="52"/>
    </row>
    <row r="326" spans="6:19" hidden="1" x14ac:dyDescent="0.25">
      <c r="F326" s="134"/>
      <c r="G326" s="134"/>
      <c r="H326" s="53"/>
      <c r="I326" s="52"/>
      <c r="J326" s="52"/>
      <c r="K326" s="52"/>
      <c r="L326" s="52"/>
      <c r="M326" s="52"/>
      <c r="N326" s="52"/>
      <c r="O326" s="52"/>
      <c r="P326" s="52"/>
      <c r="Q326" s="52"/>
      <c r="R326" s="52"/>
      <c r="S326" s="52"/>
    </row>
    <row r="327" spans="6:19" hidden="1" x14ac:dyDescent="0.25">
      <c r="F327" s="134"/>
      <c r="G327" s="134"/>
      <c r="H327" s="53"/>
      <c r="I327" s="52"/>
      <c r="J327" s="52"/>
      <c r="K327" s="52"/>
      <c r="L327" s="52"/>
      <c r="M327" s="52"/>
      <c r="N327" s="52"/>
      <c r="O327" s="52"/>
      <c r="P327" s="52"/>
      <c r="Q327" s="52"/>
      <c r="R327" s="52"/>
      <c r="S327" s="52"/>
    </row>
    <row r="328" spans="6:19" hidden="1" x14ac:dyDescent="0.25">
      <c r="F328" s="134"/>
      <c r="G328" s="134"/>
      <c r="H328" s="53"/>
      <c r="I328" s="52"/>
      <c r="J328" s="52"/>
      <c r="K328" s="52"/>
      <c r="L328" s="52"/>
      <c r="M328" s="52"/>
      <c r="N328" s="52"/>
      <c r="O328" s="52"/>
      <c r="P328" s="52"/>
      <c r="Q328" s="52"/>
      <c r="R328" s="52"/>
      <c r="S328" s="52"/>
    </row>
    <row r="329" spans="6:19" hidden="1" x14ac:dyDescent="0.25">
      <c r="F329" s="134"/>
      <c r="G329" s="134"/>
      <c r="H329" s="53"/>
      <c r="I329" s="52"/>
      <c r="J329" s="52"/>
      <c r="K329" s="52"/>
      <c r="L329" s="52"/>
      <c r="M329" s="52"/>
      <c r="N329" s="52"/>
      <c r="O329" s="52"/>
      <c r="P329" s="52"/>
      <c r="Q329" s="52"/>
      <c r="R329" s="52"/>
      <c r="S329" s="52"/>
    </row>
    <row r="330" spans="6:19" hidden="1" x14ac:dyDescent="0.25">
      <c r="F330" s="134"/>
      <c r="G330" s="134"/>
      <c r="H330" s="53"/>
      <c r="I330" s="52"/>
      <c r="J330" s="52"/>
      <c r="K330" s="52"/>
      <c r="L330" s="52"/>
      <c r="M330" s="52"/>
      <c r="N330" s="52"/>
      <c r="O330" s="52"/>
      <c r="P330" s="52"/>
      <c r="Q330" s="52"/>
      <c r="R330" s="52"/>
      <c r="S330" s="52"/>
    </row>
    <row r="331" spans="6:19" hidden="1" x14ac:dyDescent="0.25">
      <c r="F331" s="134"/>
      <c r="G331" s="134"/>
      <c r="H331" s="53"/>
      <c r="I331" s="52"/>
      <c r="J331" s="52"/>
      <c r="K331" s="52"/>
      <c r="L331" s="52"/>
      <c r="M331" s="52"/>
      <c r="N331" s="52"/>
      <c r="O331" s="52"/>
      <c r="P331" s="52"/>
      <c r="Q331" s="52"/>
      <c r="R331" s="52"/>
      <c r="S331" s="52"/>
    </row>
    <row r="332" spans="6:19" hidden="1" x14ac:dyDescent="0.25">
      <c r="F332" s="134"/>
      <c r="G332" s="134"/>
      <c r="H332" s="53"/>
      <c r="I332" s="52"/>
      <c r="J332" s="52"/>
      <c r="K332" s="52"/>
      <c r="L332" s="52"/>
      <c r="M332" s="52"/>
      <c r="N332" s="52"/>
      <c r="O332" s="52"/>
      <c r="P332" s="52"/>
      <c r="Q332" s="52"/>
      <c r="R332" s="52"/>
      <c r="S332" s="52"/>
    </row>
    <row r="333" spans="6:19" hidden="1" x14ac:dyDescent="0.25">
      <c r="F333" s="134"/>
      <c r="G333" s="134"/>
      <c r="H333" s="53"/>
      <c r="I333" s="52"/>
      <c r="J333" s="52"/>
      <c r="K333" s="52"/>
      <c r="L333" s="52"/>
      <c r="M333" s="52"/>
      <c r="N333" s="52"/>
      <c r="O333" s="52"/>
      <c r="P333" s="52"/>
      <c r="Q333" s="52"/>
      <c r="R333" s="52"/>
      <c r="S333" s="52"/>
    </row>
    <row r="334" spans="6:19" hidden="1" x14ac:dyDescent="0.25">
      <c r="F334" s="134"/>
      <c r="G334" s="134"/>
      <c r="H334" s="53"/>
      <c r="I334" s="52"/>
      <c r="J334" s="52"/>
      <c r="K334" s="52"/>
      <c r="L334" s="52"/>
      <c r="M334" s="52"/>
      <c r="N334" s="52"/>
      <c r="O334" s="52"/>
      <c r="P334" s="52"/>
      <c r="Q334" s="52"/>
      <c r="R334" s="52"/>
      <c r="S334" s="52"/>
    </row>
    <row r="335" spans="6:19" hidden="1" x14ac:dyDescent="0.25">
      <c r="F335" s="134"/>
      <c r="G335" s="134"/>
      <c r="H335" s="53"/>
      <c r="I335" s="52"/>
      <c r="J335" s="52"/>
      <c r="K335" s="52"/>
      <c r="L335" s="52"/>
      <c r="M335" s="52"/>
      <c r="N335" s="52"/>
      <c r="O335" s="52"/>
      <c r="P335" s="52"/>
      <c r="Q335" s="52"/>
      <c r="R335" s="52"/>
      <c r="S335" s="52"/>
    </row>
    <row r="336" spans="6:19" hidden="1" x14ac:dyDescent="0.25">
      <c r="F336" s="134"/>
      <c r="G336" s="134"/>
      <c r="H336" s="53"/>
      <c r="I336" s="52"/>
      <c r="J336" s="52"/>
      <c r="K336" s="52"/>
      <c r="L336" s="52"/>
      <c r="M336" s="52"/>
      <c r="N336" s="52"/>
      <c r="O336" s="52"/>
      <c r="P336" s="52"/>
      <c r="Q336" s="52"/>
      <c r="R336" s="52"/>
      <c r="S336" s="52"/>
    </row>
    <row r="337" spans="6:19" hidden="1" x14ac:dyDescent="0.25">
      <c r="F337" s="134"/>
      <c r="G337" s="134"/>
      <c r="H337" s="53"/>
      <c r="I337" s="52"/>
      <c r="J337" s="52"/>
      <c r="K337" s="52"/>
      <c r="L337" s="52"/>
      <c r="M337" s="52"/>
      <c r="N337" s="52"/>
      <c r="O337" s="52"/>
      <c r="P337" s="52"/>
      <c r="Q337" s="52"/>
      <c r="R337" s="52"/>
      <c r="S337" s="52"/>
    </row>
    <row r="338" spans="6:19" hidden="1" x14ac:dyDescent="0.25">
      <c r="F338" s="134"/>
      <c r="G338" s="134"/>
      <c r="H338" s="53"/>
      <c r="I338" s="52"/>
      <c r="J338" s="52"/>
      <c r="K338" s="52"/>
      <c r="L338" s="52"/>
      <c r="M338" s="52"/>
      <c r="N338" s="52"/>
      <c r="O338" s="52"/>
      <c r="P338" s="52"/>
      <c r="Q338" s="52"/>
      <c r="R338" s="52"/>
      <c r="S338" s="52"/>
    </row>
    <row r="339" spans="6:19" hidden="1" x14ac:dyDescent="0.25">
      <c r="F339" s="134"/>
      <c r="G339" s="134"/>
      <c r="H339" s="53"/>
      <c r="I339" s="52"/>
      <c r="J339" s="52"/>
      <c r="K339" s="52"/>
      <c r="L339" s="52"/>
      <c r="M339" s="52"/>
      <c r="N339" s="52"/>
      <c r="O339" s="52"/>
      <c r="P339" s="52"/>
      <c r="Q339" s="52"/>
      <c r="R339" s="52"/>
      <c r="S339" s="52"/>
    </row>
    <row r="340" spans="6:19" hidden="1" x14ac:dyDescent="0.25">
      <c r="F340" s="134"/>
      <c r="G340" s="134"/>
      <c r="H340" s="53"/>
      <c r="I340" s="52"/>
      <c r="J340" s="52"/>
      <c r="K340" s="52"/>
      <c r="L340" s="52"/>
      <c r="M340" s="52"/>
      <c r="N340" s="52"/>
      <c r="O340" s="52"/>
      <c r="P340" s="52"/>
      <c r="Q340" s="52"/>
      <c r="R340" s="52"/>
      <c r="S340" s="52"/>
    </row>
    <row r="341" spans="6:19" hidden="1" x14ac:dyDescent="0.25">
      <c r="F341" s="134"/>
      <c r="G341" s="134"/>
      <c r="H341" s="53"/>
      <c r="I341" s="52"/>
      <c r="J341" s="52"/>
      <c r="K341" s="52"/>
      <c r="L341" s="52"/>
      <c r="M341" s="52"/>
      <c r="N341" s="52"/>
      <c r="O341" s="52"/>
      <c r="P341" s="52"/>
      <c r="Q341" s="52"/>
      <c r="R341" s="52"/>
      <c r="S341" s="52"/>
    </row>
    <row r="342" spans="6:19" hidden="1" x14ac:dyDescent="0.25">
      <c r="F342" s="134"/>
      <c r="G342" s="134"/>
      <c r="H342" s="53"/>
      <c r="I342" s="52"/>
      <c r="J342" s="52"/>
      <c r="K342" s="52"/>
      <c r="L342" s="52"/>
      <c r="M342" s="52"/>
      <c r="N342" s="52"/>
      <c r="O342" s="52"/>
      <c r="P342" s="52"/>
      <c r="Q342" s="52"/>
      <c r="R342" s="52"/>
      <c r="S342" s="52"/>
    </row>
    <row r="343" spans="6:19" hidden="1" x14ac:dyDescent="0.25">
      <c r="F343" s="134"/>
      <c r="G343" s="134"/>
      <c r="H343" s="53"/>
      <c r="I343" s="52"/>
      <c r="J343" s="52"/>
      <c r="K343" s="52"/>
      <c r="L343" s="52"/>
      <c r="M343" s="52"/>
      <c r="N343" s="52"/>
      <c r="O343" s="52"/>
      <c r="P343" s="52"/>
      <c r="Q343" s="52"/>
      <c r="R343" s="52"/>
      <c r="S343" s="52"/>
    </row>
    <row r="344" spans="6:19" hidden="1" x14ac:dyDescent="0.25">
      <c r="F344" s="134"/>
      <c r="G344" s="134"/>
      <c r="H344" s="53"/>
      <c r="I344" s="52"/>
      <c r="J344" s="52"/>
      <c r="K344" s="52"/>
      <c r="L344" s="52"/>
      <c r="M344" s="52"/>
      <c r="N344" s="52"/>
      <c r="O344" s="52"/>
      <c r="P344" s="52"/>
      <c r="Q344" s="52"/>
      <c r="R344" s="52"/>
      <c r="S344" s="52"/>
    </row>
    <row r="345" spans="6:19" hidden="1" x14ac:dyDescent="0.25">
      <c r="F345" s="134"/>
      <c r="G345" s="134"/>
      <c r="H345" s="53"/>
      <c r="I345" s="52"/>
      <c r="J345" s="52"/>
      <c r="K345" s="52"/>
      <c r="L345" s="52"/>
      <c r="M345" s="52"/>
      <c r="N345" s="52"/>
      <c r="O345" s="52"/>
      <c r="P345" s="52"/>
      <c r="Q345" s="52"/>
      <c r="R345" s="52"/>
      <c r="S345" s="52"/>
    </row>
    <row r="346" spans="6:19" hidden="1" x14ac:dyDescent="0.25">
      <c r="F346" s="134"/>
      <c r="G346" s="134"/>
      <c r="H346" s="53"/>
      <c r="I346" s="52"/>
      <c r="J346" s="52"/>
      <c r="K346" s="52"/>
      <c r="L346" s="52"/>
      <c r="M346" s="52"/>
      <c r="N346" s="52"/>
      <c r="O346" s="52"/>
      <c r="P346" s="52"/>
      <c r="Q346" s="52"/>
      <c r="R346" s="52"/>
      <c r="S346" s="52"/>
    </row>
    <row r="347" spans="6:19" hidden="1" x14ac:dyDescent="0.25">
      <c r="F347" s="134"/>
      <c r="G347" s="134"/>
      <c r="H347" s="53"/>
      <c r="I347" s="52"/>
      <c r="J347" s="52"/>
      <c r="K347" s="52"/>
      <c r="L347" s="52"/>
      <c r="M347" s="52"/>
      <c r="N347" s="52"/>
      <c r="O347" s="52"/>
      <c r="P347" s="52"/>
      <c r="Q347" s="52"/>
      <c r="R347" s="52"/>
      <c r="S347" s="52"/>
    </row>
    <row r="348" spans="6:19" hidden="1" x14ac:dyDescent="0.25">
      <c r="F348" s="134"/>
      <c r="G348" s="134"/>
      <c r="H348" s="53"/>
      <c r="I348" s="52"/>
      <c r="J348" s="52"/>
      <c r="K348" s="52"/>
      <c r="L348" s="52"/>
      <c r="M348" s="52"/>
      <c r="N348" s="52"/>
      <c r="O348" s="52"/>
      <c r="P348" s="52"/>
      <c r="Q348" s="52"/>
      <c r="R348" s="52"/>
      <c r="S348" s="52"/>
    </row>
    <row r="349" spans="6:19" hidden="1" x14ac:dyDescent="0.25">
      <c r="F349" s="134"/>
      <c r="G349" s="134"/>
      <c r="H349" s="53"/>
      <c r="I349" s="52"/>
      <c r="J349" s="52"/>
      <c r="K349" s="52"/>
      <c r="L349" s="52"/>
      <c r="M349" s="52"/>
      <c r="N349" s="52"/>
      <c r="O349" s="52"/>
      <c r="P349" s="52"/>
      <c r="Q349" s="52"/>
      <c r="R349" s="52"/>
      <c r="S349" s="52"/>
    </row>
    <row r="350" spans="6:19" hidden="1" x14ac:dyDescent="0.25">
      <c r="F350" s="134"/>
      <c r="G350" s="134"/>
      <c r="H350" s="53"/>
      <c r="I350" s="52"/>
      <c r="J350" s="52"/>
      <c r="K350" s="52"/>
      <c r="L350" s="52"/>
      <c r="M350" s="52"/>
      <c r="N350" s="52"/>
      <c r="O350" s="52"/>
      <c r="P350" s="52"/>
      <c r="Q350" s="52"/>
      <c r="R350" s="52"/>
      <c r="S350" s="52"/>
    </row>
    <row r="351" spans="6:19" hidden="1" x14ac:dyDescent="0.25">
      <c r="F351" s="134"/>
      <c r="G351" s="134"/>
      <c r="H351" s="53"/>
      <c r="I351" s="52"/>
      <c r="J351" s="52"/>
      <c r="K351" s="52"/>
      <c r="L351" s="52"/>
      <c r="M351" s="52"/>
      <c r="N351" s="52"/>
      <c r="O351" s="52"/>
      <c r="P351" s="52"/>
      <c r="Q351" s="52"/>
      <c r="R351" s="52"/>
      <c r="S351" s="52"/>
    </row>
    <row r="352" spans="6:19" hidden="1" x14ac:dyDescent="0.25">
      <c r="F352" s="134"/>
      <c r="G352" s="134"/>
      <c r="H352" s="53"/>
      <c r="I352" s="52"/>
      <c r="J352" s="52"/>
      <c r="K352" s="52"/>
      <c r="L352" s="52"/>
      <c r="M352" s="52"/>
      <c r="N352" s="52"/>
      <c r="O352" s="52"/>
      <c r="P352" s="52"/>
      <c r="Q352" s="52"/>
      <c r="R352" s="52"/>
      <c r="S352" s="52"/>
    </row>
    <row r="353" spans="6:19" hidden="1" x14ac:dyDescent="0.25">
      <c r="F353" s="134"/>
      <c r="G353" s="134"/>
      <c r="H353" s="53"/>
      <c r="I353" s="52"/>
      <c r="J353" s="52"/>
      <c r="K353" s="52"/>
      <c r="L353" s="52"/>
      <c r="M353" s="52"/>
      <c r="N353" s="52"/>
      <c r="O353" s="52"/>
      <c r="P353" s="52"/>
      <c r="Q353" s="52"/>
      <c r="R353" s="52"/>
      <c r="S353" s="52"/>
    </row>
    <row r="354" spans="6:19" hidden="1" x14ac:dyDescent="0.25">
      <c r="F354" s="134"/>
      <c r="G354" s="134"/>
      <c r="H354" s="53"/>
      <c r="I354" s="52"/>
      <c r="J354" s="52"/>
      <c r="K354" s="52"/>
      <c r="L354" s="52"/>
      <c r="M354" s="52"/>
      <c r="N354" s="52"/>
      <c r="O354" s="52"/>
      <c r="P354" s="52"/>
      <c r="Q354" s="52"/>
      <c r="R354" s="52"/>
      <c r="S354" s="52"/>
    </row>
    <row r="355" spans="6:19" hidden="1" x14ac:dyDescent="0.25">
      <c r="F355" s="134"/>
      <c r="G355" s="134"/>
      <c r="H355" s="53"/>
      <c r="I355" s="52"/>
      <c r="J355" s="52"/>
      <c r="K355" s="52"/>
      <c r="L355" s="52"/>
      <c r="M355" s="52"/>
      <c r="N355" s="52"/>
      <c r="O355" s="52"/>
      <c r="P355" s="52"/>
      <c r="Q355" s="52"/>
      <c r="R355" s="52"/>
      <c r="S355" s="52"/>
    </row>
    <row r="356" spans="6:19" hidden="1" x14ac:dyDescent="0.25">
      <c r="F356" s="134"/>
      <c r="G356" s="134"/>
      <c r="H356" s="53"/>
      <c r="I356" s="52"/>
      <c r="J356" s="52"/>
      <c r="K356" s="52"/>
      <c r="L356" s="52"/>
      <c r="M356" s="52"/>
      <c r="N356" s="52"/>
      <c r="O356" s="52"/>
      <c r="P356" s="52"/>
      <c r="Q356" s="52"/>
      <c r="R356" s="52"/>
      <c r="S356" s="52"/>
    </row>
    <row r="357" spans="6:19" hidden="1" x14ac:dyDescent="0.25">
      <c r="F357" s="134"/>
      <c r="G357" s="134"/>
      <c r="H357" s="53"/>
      <c r="I357" s="52"/>
      <c r="J357" s="52"/>
      <c r="K357" s="52"/>
      <c r="L357" s="52"/>
      <c r="M357" s="52"/>
      <c r="N357" s="52"/>
      <c r="O357" s="52"/>
      <c r="P357" s="52"/>
      <c r="Q357" s="52"/>
      <c r="R357" s="52"/>
      <c r="S357" s="52"/>
    </row>
    <row r="358" spans="6:19" hidden="1" x14ac:dyDescent="0.25">
      <c r="F358" s="134"/>
      <c r="G358" s="134"/>
      <c r="H358" s="53"/>
      <c r="I358" s="52"/>
      <c r="J358" s="52"/>
      <c r="K358" s="52"/>
      <c r="L358" s="52"/>
      <c r="M358" s="52"/>
      <c r="N358" s="52"/>
      <c r="O358" s="52"/>
      <c r="P358" s="52"/>
      <c r="Q358" s="52"/>
      <c r="R358" s="52"/>
      <c r="S358" s="52"/>
    </row>
    <row r="359" spans="6:19" hidden="1" x14ac:dyDescent="0.25">
      <c r="F359" s="134"/>
      <c r="G359" s="134"/>
      <c r="H359" s="53"/>
      <c r="I359" s="52"/>
      <c r="J359" s="52"/>
      <c r="K359" s="52"/>
      <c r="L359" s="52"/>
      <c r="M359" s="52"/>
      <c r="N359" s="52"/>
      <c r="O359" s="52"/>
      <c r="P359" s="52"/>
      <c r="Q359" s="52"/>
      <c r="R359" s="52"/>
      <c r="S359" s="52"/>
    </row>
    <row r="360" spans="6:19" hidden="1" x14ac:dyDescent="0.25">
      <c r="F360" s="134"/>
      <c r="G360" s="134"/>
      <c r="H360" s="53"/>
      <c r="I360" s="52"/>
      <c r="J360" s="52"/>
      <c r="K360" s="52"/>
      <c r="L360" s="52"/>
      <c r="M360" s="52"/>
      <c r="N360" s="52"/>
      <c r="O360" s="52"/>
      <c r="P360" s="52"/>
      <c r="Q360" s="52"/>
      <c r="R360" s="52"/>
      <c r="S360" s="52"/>
    </row>
    <row r="361" spans="6:19" hidden="1" x14ac:dyDescent="0.25">
      <c r="F361" s="134"/>
      <c r="G361" s="134"/>
      <c r="H361" s="53"/>
      <c r="I361" s="52"/>
      <c r="J361" s="52"/>
      <c r="K361" s="52"/>
      <c r="L361" s="52"/>
      <c r="M361" s="52"/>
      <c r="N361" s="52"/>
      <c r="O361" s="52"/>
      <c r="P361" s="52"/>
      <c r="Q361" s="52"/>
      <c r="R361" s="52"/>
      <c r="S361" s="52"/>
    </row>
    <row r="362" spans="6:19" hidden="1" x14ac:dyDescent="0.25">
      <c r="F362" s="134"/>
      <c r="G362" s="134"/>
      <c r="H362" s="53"/>
      <c r="I362" s="52"/>
      <c r="J362" s="52"/>
      <c r="K362" s="52"/>
      <c r="L362" s="52"/>
      <c r="M362" s="52"/>
      <c r="N362" s="52"/>
      <c r="O362" s="52"/>
      <c r="P362" s="52"/>
      <c r="Q362" s="52"/>
      <c r="R362" s="52"/>
      <c r="S362" s="52"/>
    </row>
    <row r="363" spans="6:19" hidden="1" x14ac:dyDescent="0.25">
      <c r="F363" s="134"/>
      <c r="G363" s="134"/>
      <c r="H363" s="53"/>
      <c r="I363" s="52"/>
      <c r="J363" s="52"/>
      <c r="K363" s="52"/>
      <c r="L363" s="52"/>
      <c r="M363" s="52"/>
      <c r="N363" s="52"/>
      <c r="O363" s="52"/>
      <c r="P363" s="52"/>
      <c r="Q363" s="52"/>
      <c r="R363" s="52"/>
      <c r="S363" s="52"/>
    </row>
    <row r="364" spans="6:19" hidden="1" x14ac:dyDescent="0.25">
      <c r="F364" s="134"/>
      <c r="G364" s="134"/>
      <c r="H364" s="53"/>
      <c r="I364" s="52"/>
      <c r="J364" s="52"/>
      <c r="K364" s="52"/>
      <c r="L364" s="52"/>
      <c r="M364" s="52"/>
      <c r="N364" s="52"/>
      <c r="O364" s="52"/>
      <c r="P364" s="52"/>
      <c r="Q364" s="52"/>
      <c r="R364" s="52"/>
      <c r="S364" s="52"/>
    </row>
    <row r="365" spans="6:19" hidden="1" x14ac:dyDescent="0.25">
      <c r="F365" s="134"/>
      <c r="G365" s="134"/>
      <c r="H365" s="53"/>
      <c r="I365" s="52"/>
      <c r="J365" s="52"/>
      <c r="K365" s="52"/>
      <c r="L365" s="52"/>
      <c r="M365" s="52"/>
      <c r="N365" s="52"/>
      <c r="O365" s="52"/>
      <c r="P365" s="52"/>
      <c r="Q365" s="52"/>
      <c r="R365" s="52"/>
      <c r="S365" s="52"/>
    </row>
    <row r="366" spans="6:19" hidden="1" x14ac:dyDescent="0.25">
      <c r="F366" s="134"/>
      <c r="G366" s="134"/>
      <c r="H366" s="53"/>
      <c r="I366" s="52"/>
      <c r="J366" s="52"/>
      <c r="K366" s="52"/>
      <c r="L366" s="52"/>
      <c r="M366" s="52"/>
      <c r="N366" s="52"/>
      <c r="O366" s="52"/>
      <c r="P366" s="52"/>
      <c r="Q366" s="52"/>
      <c r="R366" s="52"/>
      <c r="S366" s="52"/>
    </row>
    <row r="367" spans="6:19" hidden="1" x14ac:dyDescent="0.25">
      <c r="F367" s="134"/>
      <c r="G367" s="134"/>
      <c r="H367" s="53"/>
      <c r="I367" s="52"/>
      <c r="J367" s="52"/>
      <c r="K367" s="52"/>
      <c r="L367" s="52"/>
      <c r="M367" s="52"/>
      <c r="N367" s="52"/>
      <c r="O367" s="52"/>
      <c r="P367" s="52"/>
      <c r="Q367" s="52"/>
      <c r="R367" s="52"/>
      <c r="S367" s="52"/>
    </row>
    <row r="368" spans="6:19" hidden="1" x14ac:dyDescent="0.25">
      <c r="F368" s="134"/>
      <c r="G368" s="134"/>
      <c r="H368" s="53"/>
      <c r="I368" s="52"/>
      <c r="J368" s="52"/>
      <c r="K368" s="52"/>
      <c r="L368" s="52"/>
      <c r="M368" s="52"/>
      <c r="N368" s="52"/>
      <c r="O368" s="52"/>
      <c r="P368" s="52"/>
      <c r="Q368" s="52"/>
      <c r="R368" s="52"/>
      <c r="S368" s="52"/>
    </row>
    <row r="369" spans="6:19" hidden="1" x14ac:dyDescent="0.25">
      <c r="F369" s="134"/>
      <c r="G369" s="134"/>
      <c r="H369" s="53"/>
      <c r="I369" s="52"/>
      <c r="J369" s="52"/>
      <c r="K369" s="52"/>
      <c r="L369" s="52"/>
      <c r="M369" s="52"/>
      <c r="N369" s="52"/>
      <c r="O369" s="52"/>
      <c r="P369" s="52"/>
      <c r="Q369" s="52"/>
      <c r="R369" s="52"/>
      <c r="S369" s="52"/>
    </row>
    <row r="370" spans="6:19" hidden="1" x14ac:dyDescent="0.25">
      <c r="F370" s="134"/>
      <c r="G370" s="134"/>
      <c r="H370" s="53"/>
      <c r="I370" s="52"/>
      <c r="J370" s="52"/>
      <c r="K370" s="52"/>
      <c r="L370" s="52"/>
      <c r="M370" s="52"/>
      <c r="N370" s="52"/>
      <c r="O370" s="52"/>
      <c r="P370" s="52"/>
      <c r="Q370" s="52"/>
      <c r="R370" s="52"/>
      <c r="S370" s="52"/>
    </row>
    <row r="371" spans="6:19" hidden="1" x14ac:dyDescent="0.25">
      <c r="F371" s="134"/>
      <c r="G371" s="134"/>
      <c r="H371" s="53"/>
      <c r="I371" s="52"/>
      <c r="J371" s="52"/>
      <c r="K371" s="52"/>
      <c r="L371" s="52"/>
      <c r="M371" s="52"/>
      <c r="N371" s="52"/>
      <c r="O371" s="52"/>
      <c r="P371" s="52"/>
      <c r="Q371" s="52"/>
      <c r="R371" s="52"/>
      <c r="S371" s="52"/>
    </row>
    <row r="372" spans="6:19" hidden="1" x14ac:dyDescent="0.25">
      <c r="F372" s="134"/>
      <c r="G372" s="134"/>
      <c r="H372" s="53"/>
      <c r="I372" s="52"/>
      <c r="J372" s="52"/>
      <c r="K372" s="52"/>
      <c r="L372" s="52"/>
      <c r="M372" s="52"/>
      <c r="N372" s="52"/>
      <c r="O372" s="52"/>
      <c r="P372" s="52"/>
      <c r="Q372" s="52"/>
      <c r="R372" s="52"/>
      <c r="S372" s="52"/>
    </row>
    <row r="373" spans="6:19" hidden="1" x14ac:dyDescent="0.25">
      <c r="F373" s="134"/>
      <c r="G373" s="134"/>
      <c r="H373" s="53"/>
      <c r="I373" s="52"/>
      <c r="J373" s="52"/>
      <c r="K373" s="52"/>
      <c r="L373" s="52"/>
      <c r="M373" s="52"/>
      <c r="N373" s="52"/>
      <c r="O373" s="52"/>
      <c r="P373" s="52"/>
      <c r="Q373" s="52"/>
      <c r="R373" s="52"/>
      <c r="S373" s="52"/>
    </row>
    <row r="374" spans="6:19" hidden="1" x14ac:dyDescent="0.25">
      <c r="F374" s="134"/>
      <c r="G374" s="134"/>
      <c r="H374" s="53"/>
      <c r="I374" s="52"/>
      <c r="J374" s="52"/>
      <c r="K374" s="52"/>
      <c r="L374" s="52"/>
      <c r="M374" s="52"/>
      <c r="N374" s="52"/>
      <c r="O374" s="52"/>
      <c r="P374" s="52"/>
      <c r="Q374" s="52"/>
      <c r="R374" s="52"/>
      <c r="S374" s="52"/>
    </row>
    <row r="375" spans="6:19" hidden="1" x14ac:dyDescent="0.25">
      <c r="F375" s="134"/>
      <c r="G375" s="134"/>
      <c r="H375" s="53"/>
      <c r="I375" s="52"/>
      <c r="J375" s="52"/>
      <c r="K375" s="52"/>
      <c r="L375" s="52"/>
      <c r="M375" s="52"/>
      <c r="N375" s="52"/>
      <c r="O375" s="52"/>
      <c r="P375" s="52"/>
      <c r="Q375" s="52"/>
      <c r="R375" s="52"/>
      <c r="S375" s="52"/>
    </row>
    <row r="376" spans="6:19" hidden="1" x14ac:dyDescent="0.25">
      <c r="F376" s="134"/>
      <c r="G376" s="134"/>
      <c r="H376" s="53"/>
      <c r="I376" s="52"/>
      <c r="J376" s="52"/>
      <c r="K376" s="52"/>
      <c r="L376" s="52"/>
      <c r="M376" s="52"/>
      <c r="N376" s="52"/>
      <c r="O376" s="52"/>
      <c r="P376" s="52"/>
      <c r="Q376" s="52"/>
      <c r="R376" s="52"/>
      <c r="S376" s="52"/>
    </row>
    <row r="377" spans="6:19" hidden="1" x14ac:dyDescent="0.25">
      <c r="F377" s="134"/>
      <c r="G377" s="134"/>
      <c r="H377" s="53"/>
      <c r="I377" s="52"/>
      <c r="J377" s="52"/>
      <c r="K377" s="52"/>
      <c r="L377" s="52"/>
      <c r="M377" s="52"/>
      <c r="N377" s="52"/>
      <c r="O377" s="52"/>
      <c r="P377" s="52"/>
      <c r="Q377" s="52"/>
      <c r="R377" s="52"/>
      <c r="S377" s="52"/>
    </row>
    <row r="378" spans="6:19" hidden="1" x14ac:dyDescent="0.25">
      <c r="F378" s="134"/>
      <c r="G378" s="134"/>
      <c r="H378" s="53"/>
      <c r="I378" s="52"/>
      <c r="J378" s="52"/>
      <c r="K378" s="52"/>
      <c r="L378" s="52"/>
      <c r="M378" s="52"/>
      <c r="N378" s="52"/>
      <c r="O378" s="52"/>
      <c r="P378" s="52"/>
      <c r="Q378" s="52"/>
      <c r="R378" s="52"/>
      <c r="S378" s="52"/>
    </row>
    <row r="379" spans="6:19" hidden="1" x14ac:dyDescent="0.25">
      <c r="F379" s="134"/>
      <c r="G379" s="134"/>
      <c r="H379" s="53"/>
      <c r="I379" s="52"/>
      <c r="J379" s="52"/>
      <c r="K379" s="52"/>
      <c r="L379" s="52"/>
      <c r="M379" s="52"/>
      <c r="N379" s="52"/>
      <c r="O379" s="52"/>
      <c r="P379" s="52"/>
      <c r="Q379" s="52"/>
      <c r="R379" s="52"/>
      <c r="S379" s="52"/>
    </row>
    <row r="380" spans="6:19" hidden="1" x14ac:dyDescent="0.25">
      <c r="F380" s="134"/>
      <c r="G380" s="134"/>
      <c r="H380" s="53"/>
      <c r="I380" s="52"/>
      <c r="J380" s="52"/>
      <c r="K380" s="52"/>
      <c r="L380" s="52"/>
      <c r="M380" s="52"/>
      <c r="N380" s="52"/>
      <c r="O380" s="52"/>
      <c r="P380" s="52"/>
      <c r="Q380" s="52"/>
      <c r="R380" s="52"/>
      <c r="S380" s="52"/>
    </row>
    <row r="381" spans="6:19" hidden="1" x14ac:dyDescent="0.25">
      <c r="F381" s="134"/>
      <c r="G381" s="134"/>
      <c r="H381" s="53"/>
      <c r="I381" s="52"/>
      <c r="J381" s="52"/>
      <c r="K381" s="52"/>
      <c r="L381" s="52"/>
      <c r="M381" s="52"/>
      <c r="N381" s="52"/>
      <c r="O381" s="52"/>
      <c r="P381" s="52"/>
      <c r="Q381" s="52"/>
      <c r="R381" s="52"/>
      <c r="S381" s="52"/>
    </row>
    <row r="382" spans="6:19" hidden="1" x14ac:dyDescent="0.25">
      <c r="F382" s="134"/>
      <c r="G382" s="134"/>
      <c r="H382" s="53"/>
      <c r="I382" s="52"/>
      <c r="J382" s="52"/>
      <c r="K382" s="52"/>
      <c r="L382" s="52"/>
      <c r="M382" s="52"/>
      <c r="N382" s="52"/>
      <c r="O382" s="52"/>
      <c r="P382" s="52"/>
      <c r="Q382" s="52"/>
      <c r="R382" s="52"/>
      <c r="S382" s="52"/>
    </row>
    <row r="383" spans="6:19" hidden="1" x14ac:dyDescent="0.25">
      <c r="F383" s="134"/>
      <c r="G383" s="134"/>
      <c r="H383" s="53"/>
      <c r="I383" s="52"/>
      <c r="J383" s="52"/>
      <c r="K383" s="52"/>
      <c r="L383" s="52"/>
      <c r="M383" s="52"/>
      <c r="N383" s="52"/>
      <c r="O383" s="52"/>
      <c r="P383" s="52"/>
      <c r="Q383" s="52"/>
      <c r="R383" s="52"/>
      <c r="S383" s="52"/>
    </row>
    <row r="384" spans="6:19" hidden="1" x14ac:dyDescent="0.25">
      <c r="F384" s="134"/>
      <c r="G384" s="134"/>
      <c r="H384" s="53"/>
      <c r="I384" s="52"/>
      <c r="J384" s="52"/>
      <c r="K384" s="52"/>
      <c r="L384" s="52"/>
      <c r="M384" s="52"/>
      <c r="N384" s="52"/>
      <c r="O384" s="52"/>
      <c r="P384" s="52"/>
      <c r="Q384" s="52"/>
      <c r="R384" s="52"/>
      <c r="S384" s="52"/>
    </row>
    <row r="385" spans="6:19" hidden="1" x14ac:dyDescent="0.25">
      <c r="F385" s="134"/>
      <c r="G385" s="134"/>
      <c r="H385" s="53"/>
      <c r="I385" s="52"/>
      <c r="J385" s="52"/>
      <c r="K385" s="52"/>
      <c r="L385" s="52"/>
      <c r="M385" s="52"/>
      <c r="N385" s="52"/>
      <c r="O385" s="52"/>
      <c r="P385" s="52"/>
      <c r="Q385" s="52"/>
      <c r="R385" s="52"/>
      <c r="S385" s="52"/>
    </row>
    <row r="386" spans="6:19" hidden="1" x14ac:dyDescent="0.25">
      <c r="F386" s="134"/>
      <c r="G386" s="134"/>
      <c r="H386" s="53"/>
      <c r="I386" s="52"/>
      <c r="J386" s="52"/>
      <c r="K386" s="52"/>
      <c r="L386" s="52"/>
      <c r="M386" s="52"/>
      <c r="N386" s="52"/>
      <c r="O386" s="52"/>
      <c r="P386" s="52"/>
      <c r="Q386" s="52"/>
      <c r="R386" s="52"/>
      <c r="S386" s="52"/>
    </row>
    <row r="387" spans="6:19" hidden="1" x14ac:dyDescent="0.25">
      <c r="F387" s="134"/>
      <c r="G387" s="134"/>
      <c r="H387" s="53"/>
      <c r="I387" s="52"/>
      <c r="J387" s="52"/>
      <c r="K387" s="52"/>
      <c r="L387" s="52"/>
      <c r="M387" s="52"/>
      <c r="N387" s="52"/>
      <c r="O387" s="52"/>
      <c r="P387" s="52"/>
      <c r="Q387" s="52"/>
      <c r="R387" s="52"/>
      <c r="S387" s="52"/>
    </row>
    <row r="388" spans="6:19" hidden="1" x14ac:dyDescent="0.25">
      <c r="F388" s="134"/>
      <c r="G388" s="134"/>
      <c r="H388" s="53"/>
      <c r="I388" s="52"/>
      <c r="J388" s="52"/>
      <c r="K388" s="52"/>
      <c r="L388" s="52"/>
      <c r="M388" s="52"/>
      <c r="N388" s="52"/>
      <c r="O388" s="52"/>
      <c r="P388" s="52"/>
      <c r="Q388" s="52"/>
      <c r="R388" s="52"/>
      <c r="S388" s="52"/>
    </row>
    <row r="389" spans="6:19" hidden="1" x14ac:dyDescent="0.25">
      <c r="F389" s="134"/>
      <c r="G389" s="134"/>
      <c r="H389" s="53"/>
      <c r="I389" s="52"/>
      <c r="J389" s="52"/>
      <c r="K389" s="52"/>
      <c r="L389" s="52"/>
      <c r="M389" s="52"/>
      <c r="N389" s="52"/>
      <c r="O389" s="52"/>
      <c r="P389" s="52"/>
      <c r="Q389" s="52"/>
      <c r="R389" s="52"/>
      <c r="S389" s="52"/>
    </row>
    <row r="390" spans="6:19" hidden="1" x14ac:dyDescent="0.25">
      <c r="F390" s="134"/>
      <c r="G390" s="134"/>
      <c r="H390" s="53"/>
      <c r="I390" s="52"/>
      <c r="J390" s="52"/>
      <c r="K390" s="52"/>
      <c r="L390" s="52"/>
      <c r="M390" s="52"/>
      <c r="N390" s="52"/>
      <c r="O390" s="52"/>
      <c r="P390" s="52"/>
      <c r="Q390" s="52"/>
      <c r="R390" s="52"/>
      <c r="S390" s="52"/>
    </row>
    <row r="391" spans="6:19" hidden="1" x14ac:dyDescent="0.25">
      <c r="F391" s="134"/>
      <c r="G391" s="134"/>
      <c r="H391" s="53"/>
      <c r="I391" s="52"/>
      <c r="J391" s="52"/>
      <c r="K391" s="52"/>
      <c r="L391" s="52"/>
      <c r="M391" s="52"/>
      <c r="N391" s="52"/>
      <c r="O391" s="52"/>
      <c r="P391" s="52"/>
      <c r="Q391" s="52"/>
      <c r="R391" s="52"/>
      <c r="S391" s="52"/>
    </row>
    <row r="392" spans="6:19" hidden="1" x14ac:dyDescent="0.25">
      <c r="F392" s="134"/>
      <c r="G392" s="134"/>
      <c r="H392" s="53"/>
      <c r="I392" s="52"/>
      <c r="J392" s="52"/>
      <c r="K392" s="52"/>
      <c r="L392" s="52"/>
      <c r="M392" s="52"/>
      <c r="N392" s="52"/>
      <c r="O392" s="52"/>
      <c r="P392" s="52"/>
      <c r="Q392" s="52"/>
      <c r="R392" s="52"/>
      <c r="S392" s="52"/>
    </row>
    <row r="393" spans="6:19" hidden="1" x14ac:dyDescent="0.25">
      <c r="F393" s="134"/>
      <c r="G393" s="134"/>
      <c r="H393" s="53"/>
      <c r="I393" s="52"/>
      <c r="J393" s="52"/>
      <c r="K393" s="52"/>
      <c r="L393" s="52"/>
      <c r="M393" s="52"/>
      <c r="N393" s="52"/>
      <c r="O393" s="52"/>
      <c r="P393" s="52"/>
      <c r="Q393" s="52"/>
      <c r="R393" s="52"/>
      <c r="S393" s="52"/>
    </row>
    <row r="394" spans="6:19" hidden="1" x14ac:dyDescent="0.25">
      <c r="F394" s="134"/>
      <c r="G394" s="134"/>
      <c r="H394" s="53"/>
      <c r="I394" s="52"/>
      <c r="J394" s="52"/>
      <c r="K394" s="52"/>
      <c r="L394" s="52"/>
      <c r="M394" s="52"/>
      <c r="N394" s="52"/>
      <c r="O394" s="52"/>
      <c r="P394" s="52"/>
      <c r="Q394" s="52"/>
      <c r="R394" s="52"/>
      <c r="S394" s="52"/>
    </row>
    <row r="395" spans="6:19" hidden="1" x14ac:dyDescent="0.25">
      <c r="F395" s="134"/>
      <c r="G395" s="134"/>
      <c r="H395" s="53"/>
      <c r="I395" s="52"/>
      <c r="J395" s="52"/>
      <c r="K395" s="52"/>
      <c r="L395" s="52"/>
      <c r="M395" s="52"/>
      <c r="N395" s="52"/>
      <c r="O395" s="52"/>
      <c r="P395" s="52"/>
      <c r="Q395" s="52"/>
      <c r="R395" s="52"/>
      <c r="S395" s="52"/>
    </row>
    <row r="396" spans="6:19" hidden="1" x14ac:dyDescent="0.25">
      <c r="F396" s="134"/>
      <c r="G396" s="134"/>
      <c r="H396" s="53"/>
      <c r="I396" s="52"/>
      <c r="J396" s="52"/>
      <c r="K396" s="52"/>
      <c r="L396" s="52"/>
      <c r="M396" s="52"/>
      <c r="N396" s="52"/>
      <c r="O396" s="52"/>
      <c r="P396" s="52"/>
      <c r="Q396" s="52"/>
      <c r="R396" s="52"/>
      <c r="S396" s="52"/>
    </row>
    <row r="397" spans="6:19" hidden="1" x14ac:dyDescent="0.25">
      <c r="F397" s="134"/>
      <c r="G397" s="134"/>
      <c r="H397" s="53"/>
      <c r="I397" s="52"/>
      <c r="J397" s="52"/>
      <c r="K397" s="52"/>
      <c r="L397" s="52"/>
      <c r="M397" s="52"/>
      <c r="N397" s="52"/>
      <c r="O397" s="52"/>
      <c r="P397" s="52"/>
      <c r="Q397" s="52"/>
      <c r="R397" s="52"/>
      <c r="S397" s="52"/>
    </row>
    <row r="398" spans="6:19" hidden="1" x14ac:dyDescent="0.25">
      <c r="F398" s="134"/>
      <c r="G398" s="134"/>
      <c r="H398" s="53"/>
      <c r="I398" s="52"/>
      <c r="J398" s="52"/>
      <c r="K398" s="52"/>
      <c r="L398" s="52"/>
      <c r="M398" s="52"/>
      <c r="N398" s="52"/>
      <c r="O398" s="52"/>
      <c r="P398" s="52"/>
      <c r="Q398" s="52"/>
      <c r="R398" s="52"/>
      <c r="S398" s="52"/>
    </row>
    <row r="399" spans="6:19" hidden="1" x14ac:dyDescent="0.25">
      <c r="F399" s="134"/>
      <c r="G399" s="134"/>
      <c r="H399" s="53"/>
      <c r="I399" s="52"/>
      <c r="J399" s="52"/>
      <c r="K399" s="52"/>
      <c r="L399" s="52"/>
      <c r="M399" s="52"/>
      <c r="N399" s="52"/>
      <c r="O399" s="52"/>
      <c r="P399" s="52"/>
      <c r="Q399" s="52"/>
      <c r="R399" s="52"/>
      <c r="S399" s="52"/>
    </row>
    <row r="400" spans="6:19" hidden="1" x14ac:dyDescent="0.25">
      <c r="F400" s="134"/>
      <c r="G400" s="134"/>
      <c r="H400" s="53"/>
      <c r="I400" s="52"/>
      <c r="J400" s="52"/>
      <c r="K400" s="52"/>
      <c r="L400" s="52"/>
      <c r="M400" s="52"/>
      <c r="N400" s="52"/>
      <c r="O400" s="52"/>
      <c r="P400" s="52"/>
      <c r="Q400" s="52"/>
      <c r="R400" s="52"/>
      <c r="S400" s="52"/>
    </row>
    <row r="401" spans="6:19" hidden="1" x14ac:dyDescent="0.25">
      <c r="F401" s="134"/>
      <c r="G401" s="134"/>
      <c r="H401" s="53"/>
      <c r="I401" s="52"/>
      <c r="J401" s="52"/>
      <c r="K401" s="52"/>
      <c r="L401" s="52"/>
      <c r="M401" s="52"/>
      <c r="N401" s="52"/>
      <c r="O401" s="52"/>
      <c r="P401" s="52"/>
      <c r="Q401" s="52"/>
      <c r="R401" s="52"/>
      <c r="S401" s="52"/>
    </row>
    <row r="402" spans="6:19" hidden="1" x14ac:dyDescent="0.25">
      <c r="F402" s="134"/>
      <c r="G402" s="134"/>
      <c r="H402" s="53"/>
      <c r="I402" s="52"/>
      <c r="J402" s="52"/>
      <c r="K402" s="52"/>
      <c r="L402" s="52"/>
      <c r="M402" s="52"/>
      <c r="N402" s="52"/>
      <c r="O402" s="52"/>
      <c r="P402" s="52"/>
      <c r="Q402" s="52"/>
      <c r="R402" s="52"/>
      <c r="S402" s="52"/>
    </row>
    <row r="403" spans="6:19" hidden="1" x14ac:dyDescent="0.25">
      <c r="F403" s="134"/>
      <c r="G403" s="134"/>
      <c r="H403" s="53"/>
      <c r="I403" s="52"/>
      <c r="J403" s="52"/>
      <c r="K403" s="52"/>
      <c r="L403" s="52"/>
      <c r="M403" s="52"/>
      <c r="N403" s="52"/>
      <c r="O403" s="52"/>
      <c r="P403" s="52"/>
      <c r="Q403" s="52"/>
      <c r="R403" s="52"/>
      <c r="S403" s="52"/>
    </row>
    <row r="404" spans="6:19" hidden="1" x14ac:dyDescent="0.25">
      <c r="F404" s="134"/>
      <c r="G404" s="134"/>
      <c r="H404" s="53"/>
      <c r="I404" s="52"/>
      <c r="J404" s="52"/>
      <c r="K404" s="52"/>
      <c r="L404" s="52"/>
      <c r="M404" s="52"/>
      <c r="N404" s="52"/>
      <c r="O404" s="52"/>
      <c r="P404" s="52"/>
      <c r="Q404" s="52"/>
      <c r="R404" s="52"/>
      <c r="S404" s="52"/>
    </row>
    <row r="405" spans="6:19" hidden="1" x14ac:dyDescent="0.25">
      <c r="F405" s="134"/>
      <c r="G405" s="134"/>
      <c r="H405" s="53"/>
      <c r="I405" s="52"/>
      <c r="J405" s="52"/>
      <c r="K405" s="52"/>
      <c r="L405" s="52"/>
      <c r="M405" s="52"/>
      <c r="N405" s="52"/>
      <c r="O405" s="52"/>
      <c r="P405" s="52"/>
      <c r="Q405" s="52"/>
      <c r="R405" s="52"/>
      <c r="S405" s="52"/>
    </row>
    <row r="406" spans="6:19" hidden="1" x14ac:dyDescent="0.25">
      <c r="F406" s="134"/>
      <c r="G406" s="134"/>
      <c r="H406" s="53"/>
      <c r="I406" s="52"/>
      <c r="J406" s="52"/>
      <c r="K406" s="52"/>
      <c r="L406" s="52"/>
      <c r="M406" s="52"/>
      <c r="N406" s="52"/>
      <c r="O406" s="52"/>
      <c r="P406" s="52"/>
      <c r="Q406" s="52"/>
      <c r="R406" s="52"/>
      <c r="S406" s="52"/>
    </row>
    <row r="407" spans="6:19" hidden="1" x14ac:dyDescent="0.25">
      <c r="F407" s="134"/>
      <c r="G407" s="134"/>
      <c r="H407" s="53"/>
      <c r="I407" s="52"/>
      <c r="J407" s="52"/>
      <c r="K407" s="52"/>
      <c r="L407" s="52"/>
      <c r="M407" s="52"/>
      <c r="N407" s="52"/>
      <c r="O407" s="52"/>
      <c r="P407" s="52"/>
      <c r="Q407" s="52"/>
      <c r="R407" s="52"/>
      <c r="S407" s="52"/>
    </row>
    <row r="408" spans="6:19" hidden="1" x14ac:dyDescent="0.25">
      <c r="F408" s="134"/>
      <c r="G408" s="134"/>
      <c r="H408" s="53"/>
      <c r="I408" s="52"/>
      <c r="J408" s="52"/>
      <c r="K408" s="52"/>
      <c r="L408" s="52"/>
      <c r="M408" s="52"/>
      <c r="N408" s="52"/>
      <c r="O408" s="52"/>
      <c r="P408" s="52"/>
      <c r="Q408" s="52"/>
      <c r="R408" s="52"/>
      <c r="S408" s="52"/>
    </row>
    <row r="409" spans="6:19" hidden="1" x14ac:dyDescent="0.25">
      <c r="F409" s="134"/>
      <c r="G409" s="134"/>
      <c r="H409" s="53"/>
      <c r="I409" s="52"/>
      <c r="J409" s="52"/>
      <c r="K409" s="52"/>
      <c r="L409" s="52"/>
      <c r="M409" s="52"/>
      <c r="N409" s="52"/>
      <c r="O409" s="52"/>
      <c r="P409" s="52"/>
      <c r="Q409" s="52"/>
      <c r="R409" s="52"/>
      <c r="S409" s="52"/>
    </row>
    <row r="410" spans="6:19" hidden="1" x14ac:dyDescent="0.25">
      <c r="F410" s="134"/>
      <c r="G410" s="134"/>
      <c r="H410" s="53"/>
      <c r="I410" s="52"/>
      <c r="J410" s="52"/>
      <c r="K410" s="52"/>
      <c r="L410" s="52"/>
      <c r="M410" s="52"/>
      <c r="N410" s="52"/>
      <c r="O410" s="52"/>
      <c r="P410" s="52"/>
      <c r="Q410" s="52"/>
      <c r="R410" s="52"/>
      <c r="S410" s="52"/>
    </row>
    <row r="411" spans="6:19" hidden="1" x14ac:dyDescent="0.25">
      <c r="F411" s="134"/>
      <c r="G411" s="134"/>
      <c r="H411" s="53"/>
      <c r="I411" s="52"/>
      <c r="J411" s="52"/>
      <c r="K411" s="52"/>
      <c r="L411" s="52"/>
      <c r="M411" s="52"/>
      <c r="N411" s="52"/>
      <c r="O411" s="52"/>
      <c r="P411" s="52"/>
      <c r="Q411" s="52"/>
      <c r="R411" s="52"/>
      <c r="S411" s="52"/>
    </row>
    <row r="412" spans="6:19" hidden="1" x14ac:dyDescent="0.25">
      <c r="F412" s="134"/>
      <c r="G412" s="134"/>
      <c r="H412" s="53"/>
      <c r="I412" s="52"/>
      <c r="J412" s="52"/>
      <c r="K412" s="52"/>
      <c r="L412" s="52"/>
      <c r="M412" s="52"/>
      <c r="N412" s="52"/>
      <c r="O412" s="52"/>
      <c r="P412" s="52"/>
      <c r="Q412" s="52"/>
      <c r="R412" s="52"/>
      <c r="S412" s="52"/>
    </row>
    <row r="413" spans="6:19" hidden="1" x14ac:dyDescent="0.25">
      <c r="F413" s="134"/>
      <c r="G413" s="134"/>
      <c r="H413" s="53"/>
      <c r="I413" s="52"/>
      <c r="J413" s="52"/>
      <c r="K413" s="52"/>
      <c r="L413" s="52"/>
      <c r="M413" s="52"/>
      <c r="N413" s="52"/>
      <c r="O413" s="52"/>
      <c r="P413" s="52"/>
      <c r="Q413" s="52"/>
      <c r="R413" s="52"/>
      <c r="S413" s="52"/>
    </row>
    <row r="414" spans="6:19" hidden="1" x14ac:dyDescent="0.25">
      <c r="F414" s="134"/>
      <c r="G414" s="134"/>
      <c r="H414" s="53"/>
      <c r="I414" s="52"/>
      <c r="J414" s="52"/>
      <c r="K414" s="52"/>
      <c r="L414" s="52"/>
      <c r="M414" s="52"/>
      <c r="N414" s="52"/>
      <c r="O414" s="52"/>
      <c r="P414" s="52"/>
      <c r="Q414" s="52"/>
      <c r="R414" s="52"/>
      <c r="S414" s="52"/>
    </row>
    <row r="415" spans="6:19" hidden="1" x14ac:dyDescent="0.25">
      <c r="F415" s="134"/>
      <c r="G415" s="134"/>
      <c r="H415" s="53"/>
      <c r="I415" s="52"/>
      <c r="J415" s="52"/>
      <c r="K415" s="52"/>
      <c r="L415" s="52"/>
      <c r="M415" s="52"/>
      <c r="N415" s="52"/>
      <c r="O415" s="52"/>
      <c r="P415" s="52"/>
      <c r="Q415" s="52"/>
      <c r="R415" s="52"/>
      <c r="S415" s="52"/>
    </row>
    <row r="416" spans="6:19" hidden="1" x14ac:dyDescent="0.25">
      <c r="F416" s="134"/>
      <c r="G416" s="134"/>
      <c r="H416" s="53"/>
      <c r="I416" s="52"/>
      <c r="J416" s="52"/>
      <c r="K416" s="52"/>
      <c r="L416" s="52"/>
      <c r="M416" s="52"/>
      <c r="N416" s="52"/>
      <c r="O416" s="52"/>
      <c r="P416" s="52"/>
      <c r="Q416" s="52"/>
      <c r="R416" s="52"/>
      <c r="S416" s="52"/>
    </row>
    <row r="417" spans="6:19" hidden="1" x14ac:dyDescent="0.25">
      <c r="F417" s="134"/>
      <c r="G417" s="134"/>
      <c r="H417" s="53"/>
      <c r="I417" s="52"/>
      <c r="J417" s="52"/>
      <c r="K417" s="52"/>
      <c r="L417" s="52"/>
      <c r="M417" s="52"/>
      <c r="N417" s="52"/>
      <c r="O417" s="52"/>
      <c r="P417" s="52"/>
      <c r="Q417" s="52"/>
      <c r="R417" s="52"/>
      <c r="S417" s="52"/>
    </row>
    <row r="418" spans="6:19" hidden="1" x14ac:dyDescent="0.25">
      <c r="F418" s="134"/>
      <c r="G418" s="134"/>
      <c r="H418" s="53"/>
      <c r="I418" s="52"/>
      <c r="J418" s="52"/>
      <c r="K418" s="52"/>
      <c r="L418" s="52"/>
      <c r="M418" s="52"/>
      <c r="N418" s="52"/>
      <c r="O418" s="52"/>
      <c r="P418" s="52"/>
      <c r="Q418" s="52"/>
      <c r="R418" s="52"/>
      <c r="S418" s="52"/>
    </row>
    <row r="419" spans="6:19" hidden="1" x14ac:dyDescent="0.25">
      <c r="F419" s="134"/>
      <c r="G419" s="134"/>
      <c r="H419" s="53"/>
      <c r="I419" s="52"/>
      <c r="J419" s="52"/>
      <c r="K419" s="52"/>
      <c r="L419" s="52"/>
      <c r="M419" s="52"/>
      <c r="N419" s="52"/>
      <c r="O419" s="52"/>
      <c r="P419" s="52"/>
      <c r="Q419" s="52"/>
      <c r="R419" s="52"/>
      <c r="S419" s="52"/>
    </row>
    <row r="420" spans="6:19" hidden="1" x14ac:dyDescent="0.25">
      <c r="F420" s="134"/>
      <c r="G420" s="134"/>
      <c r="H420" s="53"/>
      <c r="I420" s="52"/>
      <c r="J420" s="52"/>
      <c r="K420" s="52"/>
      <c r="L420" s="52"/>
      <c r="M420" s="52"/>
      <c r="N420" s="52"/>
      <c r="O420" s="52"/>
      <c r="P420" s="52"/>
      <c r="Q420" s="52"/>
      <c r="R420" s="52"/>
      <c r="S420" s="52"/>
    </row>
    <row r="421" spans="6:19" hidden="1" x14ac:dyDescent="0.25">
      <c r="F421" s="134"/>
      <c r="G421" s="134"/>
      <c r="H421" s="53"/>
      <c r="I421" s="52"/>
      <c r="J421" s="52"/>
      <c r="K421" s="52"/>
      <c r="L421" s="52"/>
      <c r="M421" s="52"/>
      <c r="N421" s="52"/>
      <c r="O421" s="52"/>
      <c r="P421" s="52"/>
      <c r="Q421" s="52"/>
      <c r="R421" s="52"/>
      <c r="S421" s="52"/>
    </row>
    <row r="422" spans="6:19" hidden="1" x14ac:dyDescent="0.25">
      <c r="F422" s="134"/>
      <c r="G422" s="134"/>
      <c r="H422" s="53"/>
      <c r="I422" s="52"/>
      <c r="J422" s="52"/>
      <c r="K422" s="52"/>
      <c r="L422" s="52"/>
      <c r="M422" s="52"/>
      <c r="N422" s="52"/>
      <c r="O422" s="52"/>
      <c r="P422" s="52"/>
      <c r="Q422" s="52"/>
      <c r="R422" s="52"/>
      <c r="S422" s="52"/>
    </row>
    <row r="423" spans="6:19" hidden="1" x14ac:dyDescent="0.25">
      <c r="F423" s="134"/>
      <c r="G423" s="134"/>
      <c r="H423" s="53"/>
      <c r="I423" s="52"/>
      <c r="J423" s="52"/>
      <c r="K423" s="52"/>
      <c r="L423" s="52"/>
      <c r="M423" s="52"/>
      <c r="N423" s="52"/>
      <c r="O423" s="52"/>
      <c r="P423" s="52"/>
      <c r="Q423" s="52"/>
      <c r="R423" s="52"/>
      <c r="S423" s="52"/>
    </row>
    <row r="424" spans="6:19" hidden="1" x14ac:dyDescent="0.25">
      <c r="F424" s="134"/>
      <c r="G424" s="134"/>
      <c r="H424" s="53"/>
      <c r="I424" s="52"/>
      <c r="J424" s="52"/>
      <c r="K424" s="52"/>
      <c r="L424" s="52"/>
      <c r="M424" s="52"/>
      <c r="N424" s="52"/>
      <c r="O424" s="52"/>
      <c r="P424" s="52"/>
      <c r="Q424" s="52"/>
      <c r="R424" s="52"/>
      <c r="S424" s="52"/>
    </row>
    <row r="425" spans="6:19" hidden="1" x14ac:dyDescent="0.25">
      <c r="F425" s="134"/>
      <c r="G425" s="134"/>
      <c r="H425" s="53"/>
      <c r="I425" s="52"/>
      <c r="J425" s="52"/>
      <c r="K425" s="52"/>
      <c r="L425" s="52"/>
      <c r="M425" s="52"/>
      <c r="N425" s="52"/>
      <c r="O425" s="52"/>
      <c r="P425" s="52"/>
      <c r="Q425" s="52"/>
      <c r="R425" s="52"/>
      <c r="S425" s="52"/>
    </row>
    <row r="426" spans="6:19" hidden="1" x14ac:dyDescent="0.25">
      <c r="F426" s="134"/>
      <c r="G426" s="134"/>
      <c r="H426" s="53"/>
      <c r="I426" s="52"/>
      <c r="J426" s="52"/>
      <c r="K426" s="52"/>
      <c r="L426" s="52"/>
      <c r="M426" s="52"/>
      <c r="N426" s="52"/>
      <c r="O426" s="52"/>
      <c r="P426" s="52"/>
      <c r="Q426" s="52"/>
      <c r="R426" s="52"/>
      <c r="S426" s="52"/>
    </row>
    <row r="427" spans="6:19" hidden="1" x14ac:dyDescent="0.25">
      <c r="F427" s="134"/>
      <c r="G427" s="134"/>
      <c r="H427" s="53"/>
      <c r="I427" s="52"/>
      <c r="J427" s="52"/>
      <c r="K427" s="52"/>
      <c r="L427" s="52"/>
      <c r="M427" s="52"/>
      <c r="N427" s="52"/>
      <c r="O427" s="52"/>
      <c r="P427" s="52"/>
      <c r="Q427" s="52"/>
      <c r="R427" s="52"/>
      <c r="S427" s="52"/>
    </row>
    <row r="428" spans="6:19" hidden="1" x14ac:dyDescent="0.25">
      <c r="F428" s="134"/>
      <c r="G428" s="134"/>
      <c r="H428" s="53"/>
      <c r="I428" s="52"/>
      <c r="J428" s="52"/>
      <c r="K428" s="52"/>
      <c r="L428" s="52"/>
      <c r="M428" s="52"/>
      <c r="N428" s="52"/>
      <c r="O428" s="52"/>
      <c r="P428" s="52"/>
      <c r="Q428" s="52"/>
      <c r="R428" s="52"/>
      <c r="S428" s="52"/>
    </row>
    <row r="429" spans="6:19" hidden="1" x14ac:dyDescent="0.25">
      <c r="F429" s="134"/>
      <c r="G429" s="134"/>
      <c r="H429" s="53"/>
      <c r="I429" s="52"/>
      <c r="J429" s="52"/>
      <c r="K429" s="52"/>
      <c r="L429" s="52"/>
      <c r="M429" s="52"/>
      <c r="N429" s="52"/>
      <c r="O429" s="52"/>
      <c r="P429" s="52"/>
      <c r="Q429" s="52"/>
      <c r="R429" s="52"/>
      <c r="S429" s="52"/>
    </row>
    <row r="430" spans="6:19" hidden="1" x14ac:dyDescent="0.25">
      <c r="F430" s="134"/>
      <c r="G430" s="134"/>
      <c r="H430" s="53"/>
      <c r="I430" s="52"/>
      <c r="J430" s="52"/>
      <c r="K430" s="52"/>
      <c r="L430" s="52"/>
      <c r="M430" s="52"/>
      <c r="N430" s="52"/>
      <c r="O430" s="52"/>
      <c r="P430" s="52"/>
      <c r="Q430" s="52"/>
      <c r="R430" s="52"/>
      <c r="S430" s="52"/>
    </row>
    <row r="431" spans="6:19" hidden="1" x14ac:dyDescent="0.25">
      <c r="F431" s="134"/>
      <c r="G431" s="134"/>
      <c r="H431" s="53"/>
      <c r="I431" s="52"/>
      <c r="J431" s="52"/>
      <c r="K431" s="52"/>
      <c r="L431" s="52"/>
      <c r="M431" s="52"/>
      <c r="N431" s="52"/>
      <c r="O431" s="52"/>
      <c r="P431" s="52"/>
      <c r="Q431" s="52"/>
      <c r="R431" s="52"/>
      <c r="S431" s="52"/>
    </row>
    <row r="432" spans="6:19" hidden="1" x14ac:dyDescent="0.25">
      <c r="F432" s="134"/>
      <c r="G432" s="134"/>
      <c r="H432" s="53"/>
      <c r="I432" s="52"/>
      <c r="J432" s="52"/>
      <c r="K432" s="52"/>
      <c r="L432" s="52"/>
      <c r="M432" s="52"/>
      <c r="N432" s="52"/>
      <c r="O432" s="52"/>
      <c r="P432" s="52"/>
      <c r="Q432" s="52"/>
      <c r="R432" s="52"/>
      <c r="S432" s="52"/>
    </row>
    <row r="433" spans="6:19" hidden="1" x14ac:dyDescent="0.25">
      <c r="F433" s="134"/>
      <c r="G433" s="134"/>
      <c r="H433" s="53"/>
      <c r="I433" s="52"/>
      <c r="J433" s="52"/>
      <c r="K433" s="52"/>
      <c r="L433" s="52"/>
      <c r="M433" s="52"/>
      <c r="N433" s="52"/>
      <c r="O433" s="52"/>
      <c r="P433" s="52"/>
      <c r="Q433" s="52"/>
      <c r="R433" s="52"/>
      <c r="S433" s="52"/>
    </row>
    <row r="434" spans="6:19" hidden="1" x14ac:dyDescent="0.25">
      <c r="F434" s="134"/>
      <c r="G434" s="134"/>
      <c r="H434" s="53"/>
      <c r="I434" s="52"/>
      <c r="J434" s="52"/>
      <c r="K434" s="52"/>
      <c r="L434" s="52"/>
      <c r="M434" s="52"/>
      <c r="N434" s="52"/>
      <c r="O434" s="52"/>
      <c r="P434" s="52"/>
      <c r="Q434" s="52"/>
      <c r="R434" s="52"/>
      <c r="S434" s="52"/>
    </row>
    <row r="435" spans="6:19" hidden="1" x14ac:dyDescent="0.25">
      <c r="F435" s="134"/>
      <c r="G435" s="134"/>
      <c r="H435" s="53"/>
      <c r="I435" s="52"/>
      <c r="J435" s="52"/>
      <c r="K435" s="52"/>
      <c r="L435" s="52"/>
      <c r="M435" s="52"/>
      <c r="N435" s="52"/>
      <c r="O435" s="52"/>
      <c r="P435" s="52"/>
      <c r="Q435" s="52"/>
      <c r="R435" s="52"/>
      <c r="S435" s="52"/>
    </row>
    <row r="436" spans="6:19" hidden="1" x14ac:dyDescent="0.25">
      <c r="F436" s="134"/>
      <c r="G436" s="134"/>
      <c r="H436" s="53"/>
      <c r="I436" s="52"/>
      <c r="J436" s="52"/>
      <c r="K436" s="52"/>
      <c r="L436" s="52"/>
      <c r="M436" s="52"/>
      <c r="N436" s="52"/>
      <c r="O436" s="52"/>
      <c r="P436" s="52"/>
      <c r="Q436" s="52"/>
      <c r="R436" s="52"/>
      <c r="S436" s="52"/>
    </row>
    <row r="437" spans="6:19" hidden="1" x14ac:dyDescent="0.25">
      <c r="F437" s="134"/>
      <c r="G437" s="134"/>
      <c r="H437" s="53"/>
      <c r="I437" s="52"/>
      <c r="J437" s="52"/>
      <c r="K437" s="52"/>
      <c r="L437" s="52"/>
      <c r="M437" s="52"/>
      <c r="N437" s="52"/>
      <c r="O437" s="52"/>
      <c r="P437" s="52"/>
      <c r="Q437" s="52"/>
      <c r="R437" s="52"/>
      <c r="S437" s="52"/>
    </row>
    <row r="438" spans="6:19" hidden="1" x14ac:dyDescent="0.25">
      <c r="F438" s="134"/>
      <c r="G438" s="134"/>
      <c r="H438" s="53"/>
      <c r="I438" s="52"/>
      <c r="J438" s="52"/>
      <c r="K438" s="52"/>
      <c r="L438" s="52"/>
      <c r="M438" s="52"/>
      <c r="N438" s="52"/>
      <c r="O438" s="52"/>
      <c r="P438" s="52"/>
      <c r="Q438" s="52"/>
      <c r="R438" s="52"/>
      <c r="S438" s="52"/>
    </row>
    <row r="439" spans="6:19" hidden="1" x14ac:dyDescent="0.25">
      <c r="F439" s="134"/>
      <c r="G439" s="134"/>
      <c r="H439" s="53"/>
      <c r="I439" s="52"/>
      <c r="J439" s="52"/>
      <c r="K439" s="52"/>
      <c r="L439" s="52"/>
      <c r="M439" s="52"/>
      <c r="N439" s="52"/>
      <c r="O439" s="52"/>
      <c r="P439" s="52"/>
      <c r="Q439" s="52"/>
      <c r="R439" s="52"/>
      <c r="S439" s="52"/>
    </row>
    <row r="440" spans="6:19" hidden="1" x14ac:dyDescent="0.25">
      <c r="F440" s="134"/>
      <c r="G440" s="134"/>
      <c r="H440" s="53"/>
      <c r="I440" s="52"/>
      <c r="J440" s="52"/>
      <c r="K440" s="52"/>
      <c r="L440" s="52"/>
      <c r="M440" s="52"/>
      <c r="N440" s="52"/>
      <c r="O440" s="52"/>
      <c r="P440" s="52"/>
      <c r="Q440" s="52"/>
      <c r="R440" s="52"/>
      <c r="S440" s="52"/>
    </row>
    <row r="441" spans="6:19" hidden="1" x14ac:dyDescent="0.25">
      <c r="F441" s="134"/>
      <c r="G441" s="134"/>
      <c r="H441" s="53"/>
      <c r="I441" s="52"/>
      <c r="J441" s="52"/>
      <c r="K441" s="52"/>
      <c r="L441" s="52"/>
      <c r="M441" s="52"/>
      <c r="N441" s="52"/>
      <c r="O441" s="52"/>
      <c r="P441" s="52"/>
      <c r="Q441" s="52"/>
      <c r="R441" s="52"/>
      <c r="S441" s="52"/>
    </row>
    <row r="442" spans="6:19" hidden="1" x14ac:dyDescent="0.25">
      <c r="F442" s="134"/>
      <c r="G442" s="134"/>
      <c r="H442" s="53"/>
      <c r="I442" s="52"/>
      <c r="J442" s="52"/>
      <c r="K442" s="52"/>
      <c r="L442" s="52"/>
      <c r="M442" s="52"/>
      <c r="N442" s="52"/>
      <c r="O442" s="52"/>
      <c r="P442" s="52"/>
      <c r="Q442" s="52"/>
      <c r="R442" s="52"/>
      <c r="S442" s="52"/>
    </row>
    <row r="443" spans="6:19" hidden="1" x14ac:dyDescent="0.25">
      <c r="F443" s="134"/>
      <c r="G443" s="134"/>
      <c r="H443" s="53"/>
      <c r="I443" s="52"/>
      <c r="J443" s="52"/>
      <c r="K443" s="52"/>
      <c r="L443" s="52"/>
      <c r="M443" s="52"/>
      <c r="N443" s="52"/>
      <c r="O443" s="52"/>
      <c r="P443" s="52"/>
      <c r="Q443" s="52"/>
      <c r="R443" s="52"/>
      <c r="S443" s="52"/>
    </row>
    <row r="444" spans="6:19" hidden="1" x14ac:dyDescent="0.25">
      <c r="F444" s="134"/>
      <c r="G444" s="134"/>
      <c r="H444" s="53"/>
      <c r="I444" s="52"/>
      <c r="J444" s="52"/>
      <c r="K444" s="52"/>
      <c r="L444" s="52"/>
      <c r="M444" s="52"/>
      <c r="N444" s="52"/>
      <c r="O444" s="52"/>
      <c r="P444" s="52"/>
      <c r="Q444" s="52"/>
      <c r="R444" s="52"/>
      <c r="S444" s="52"/>
    </row>
    <row r="445" spans="6:19" hidden="1" x14ac:dyDescent="0.25">
      <c r="F445" s="134"/>
      <c r="G445" s="134"/>
      <c r="H445" s="53"/>
      <c r="I445" s="52"/>
      <c r="J445" s="52"/>
      <c r="K445" s="52"/>
      <c r="L445" s="52"/>
      <c r="M445" s="52"/>
      <c r="N445" s="52"/>
      <c r="O445" s="52"/>
      <c r="P445" s="52"/>
      <c r="Q445" s="52"/>
      <c r="R445" s="52"/>
      <c r="S445" s="52"/>
    </row>
    <row r="446" spans="6:19" hidden="1" x14ac:dyDescent="0.25">
      <c r="F446" s="134"/>
      <c r="G446" s="134"/>
      <c r="H446" s="53"/>
      <c r="I446" s="52"/>
      <c r="J446" s="52"/>
      <c r="K446" s="52"/>
      <c r="L446" s="52"/>
      <c r="M446" s="52"/>
      <c r="N446" s="52"/>
      <c r="O446" s="52"/>
      <c r="P446" s="52"/>
      <c r="Q446" s="52"/>
      <c r="R446" s="52"/>
      <c r="S446" s="52"/>
    </row>
    <row r="447" spans="6:19" hidden="1" x14ac:dyDescent="0.25">
      <c r="F447" s="134"/>
      <c r="G447" s="134"/>
      <c r="H447" s="53"/>
      <c r="I447" s="52"/>
      <c r="J447" s="52"/>
      <c r="K447" s="52"/>
      <c r="L447" s="52"/>
      <c r="M447" s="52"/>
      <c r="N447" s="52"/>
      <c r="O447" s="52"/>
      <c r="P447" s="52"/>
      <c r="Q447" s="52"/>
      <c r="R447" s="52"/>
      <c r="S447" s="52"/>
    </row>
    <row r="448" spans="6:19" hidden="1" x14ac:dyDescent="0.25">
      <c r="F448" s="134"/>
      <c r="G448" s="134"/>
      <c r="H448" s="53"/>
      <c r="I448" s="52"/>
      <c r="J448" s="52"/>
      <c r="K448" s="52"/>
      <c r="L448" s="52"/>
      <c r="M448" s="52"/>
      <c r="N448" s="52"/>
      <c r="O448" s="52"/>
      <c r="P448" s="52"/>
      <c r="Q448" s="52"/>
      <c r="R448" s="52"/>
      <c r="S448" s="52"/>
    </row>
    <row r="449" spans="6:19" hidden="1" x14ac:dyDescent="0.25">
      <c r="F449" s="134"/>
      <c r="G449" s="134"/>
      <c r="H449" s="53"/>
      <c r="I449" s="52"/>
      <c r="J449" s="52"/>
      <c r="K449" s="52"/>
      <c r="L449" s="52"/>
      <c r="M449" s="52"/>
      <c r="N449" s="52"/>
      <c r="O449" s="52"/>
      <c r="P449" s="52"/>
      <c r="Q449" s="52"/>
      <c r="R449" s="52"/>
      <c r="S449" s="52"/>
    </row>
    <row r="450" spans="6:19" hidden="1" x14ac:dyDescent="0.25">
      <c r="F450" s="134"/>
      <c r="G450" s="134"/>
      <c r="H450" s="53"/>
      <c r="I450" s="52"/>
      <c r="J450" s="52"/>
      <c r="K450" s="52"/>
      <c r="L450" s="52"/>
      <c r="M450" s="52"/>
      <c r="N450" s="52"/>
      <c r="O450" s="52"/>
      <c r="P450" s="52"/>
      <c r="Q450" s="52"/>
      <c r="R450" s="52"/>
      <c r="S450" s="52"/>
    </row>
    <row r="451" spans="6:19" hidden="1" x14ac:dyDescent="0.25">
      <c r="F451" s="134"/>
      <c r="G451" s="134"/>
      <c r="H451" s="53"/>
      <c r="I451" s="52"/>
      <c r="J451" s="52"/>
      <c r="K451" s="52"/>
      <c r="L451" s="52"/>
      <c r="M451" s="52"/>
      <c r="N451" s="52"/>
      <c r="O451" s="52"/>
      <c r="P451" s="52"/>
      <c r="Q451" s="52"/>
      <c r="R451" s="52"/>
      <c r="S451" s="52"/>
    </row>
    <row r="452" spans="6:19" hidden="1" x14ac:dyDescent="0.25">
      <c r="F452" s="134"/>
      <c r="G452" s="134"/>
      <c r="H452" s="53"/>
      <c r="I452" s="52"/>
      <c r="J452" s="52"/>
      <c r="K452" s="52"/>
      <c r="L452" s="52"/>
      <c r="M452" s="52"/>
      <c r="N452" s="52"/>
      <c r="O452" s="52"/>
      <c r="P452" s="52"/>
      <c r="Q452" s="52"/>
      <c r="R452" s="52"/>
      <c r="S452" s="52"/>
    </row>
    <row r="453" spans="6:19" hidden="1" x14ac:dyDescent="0.25">
      <c r="F453" s="134"/>
      <c r="G453" s="134"/>
      <c r="H453" s="53"/>
      <c r="I453" s="52"/>
      <c r="J453" s="52"/>
      <c r="K453" s="52"/>
      <c r="L453" s="52"/>
      <c r="M453" s="52"/>
      <c r="N453" s="52"/>
      <c r="O453" s="52"/>
      <c r="P453" s="52"/>
      <c r="Q453" s="52"/>
      <c r="R453" s="52"/>
      <c r="S453" s="52"/>
    </row>
    <row r="454" spans="6:19" hidden="1" x14ac:dyDescent="0.25">
      <c r="F454" s="134"/>
      <c r="G454" s="134"/>
      <c r="H454" s="53"/>
      <c r="I454" s="52"/>
      <c r="J454" s="52"/>
      <c r="K454" s="52"/>
      <c r="L454" s="52"/>
      <c r="M454" s="52"/>
      <c r="N454" s="52"/>
      <c r="O454" s="52"/>
      <c r="P454" s="52"/>
      <c r="Q454" s="52"/>
      <c r="R454" s="52"/>
      <c r="S454" s="52"/>
    </row>
    <row r="455" spans="6:19" hidden="1" x14ac:dyDescent="0.25">
      <c r="F455" s="134"/>
      <c r="G455" s="134"/>
      <c r="H455" s="53"/>
      <c r="I455" s="52"/>
      <c r="J455" s="52"/>
      <c r="K455" s="52"/>
      <c r="L455" s="52"/>
      <c r="M455" s="52"/>
      <c r="N455" s="52"/>
      <c r="O455" s="52"/>
      <c r="P455" s="52"/>
      <c r="Q455" s="52"/>
      <c r="R455" s="52"/>
      <c r="S455" s="52"/>
    </row>
    <row r="456" spans="6:19" hidden="1" x14ac:dyDescent="0.25">
      <c r="F456" s="134"/>
      <c r="G456" s="134"/>
      <c r="H456" s="53"/>
      <c r="I456" s="52"/>
      <c r="J456" s="52"/>
      <c r="K456" s="52"/>
      <c r="L456" s="52"/>
      <c r="M456" s="52"/>
      <c r="N456" s="52"/>
      <c r="O456" s="52"/>
      <c r="P456" s="52"/>
      <c r="Q456" s="52"/>
      <c r="R456" s="52"/>
      <c r="S456" s="52"/>
    </row>
    <row r="457" spans="6:19" hidden="1" x14ac:dyDescent="0.25">
      <c r="F457" s="134"/>
      <c r="G457" s="134"/>
      <c r="H457" s="53"/>
      <c r="I457" s="52"/>
      <c r="J457" s="52"/>
      <c r="K457" s="52"/>
      <c r="L457" s="52"/>
      <c r="M457" s="52"/>
      <c r="N457" s="52"/>
      <c r="O457" s="52"/>
      <c r="P457" s="52"/>
      <c r="Q457" s="52"/>
      <c r="R457" s="52"/>
      <c r="S457" s="52"/>
    </row>
    <row r="458" spans="6:19" hidden="1" x14ac:dyDescent="0.25">
      <c r="F458" s="134"/>
      <c r="G458" s="134"/>
      <c r="H458" s="53"/>
      <c r="I458" s="52"/>
      <c r="J458" s="52"/>
      <c r="K458" s="52"/>
      <c r="L458" s="52"/>
      <c r="M458" s="52"/>
      <c r="N458" s="52"/>
      <c r="O458" s="52"/>
      <c r="P458" s="52"/>
      <c r="Q458" s="52"/>
      <c r="R458" s="52"/>
      <c r="S458" s="52"/>
    </row>
    <row r="459" spans="6:19" hidden="1" x14ac:dyDescent="0.25">
      <c r="F459" s="134"/>
      <c r="G459" s="134"/>
      <c r="H459" s="53"/>
      <c r="I459" s="52"/>
      <c r="J459" s="52"/>
      <c r="K459" s="52"/>
      <c r="L459" s="52"/>
      <c r="M459" s="52"/>
      <c r="N459" s="52"/>
      <c r="O459" s="52"/>
      <c r="P459" s="52"/>
      <c r="Q459" s="52"/>
      <c r="R459" s="52"/>
      <c r="S459" s="52"/>
    </row>
    <row r="460" spans="6:19" hidden="1" x14ac:dyDescent="0.25">
      <c r="F460" s="134"/>
      <c r="G460" s="134"/>
      <c r="H460" s="53"/>
      <c r="I460" s="52"/>
      <c r="J460" s="52"/>
      <c r="K460" s="52"/>
      <c r="L460" s="52"/>
      <c r="M460" s="52"/>
      <c r="N460" s="52"/>
      <c r="O460" s="52"/>
      <c r="P460" s="52"/>
      <c r="Q460" s="52"/>
      <c r="R460" s="52"/>
      <c r="S460" s="52"/>
    </row>
    <row r="461" spans="6:19" hidden="1" x14ac:dyDescent="0.25">
      <c r="F461" s="134"/>
      <c r="G461" s="134"/>
      <c r="H461" s="53"/>
      <c r="I461" s="52"/>
      <c r="J461" s="52"/>
      <c r="K461" s="52"/>
      <c r="L461" s="52"/>
      <c r="M461" s="52"/>
      <c r="N461" s="52"/>
      <c r="O461" s="52"/>
      <c r="P461" s="52"/>
      <c r="Q461" s="52"/>
      <c r="R461" s="52"/>
      <c r="S461" s="52"/>
    </row>
    <row r="462" spans="6:19" hidden="1" x14ac:dyDescent="0.25">
      <c r="F462" s="134"/>
      <c r="G462" s="134"/>
      <c r="H462" s="53"/>
      <c r="I462" s="52"/>
      <c r="J462" s="52"/>
      <c r="K462" s="52"/>
      <c r="L462" s="52"/>
      <c r="M462" s="52"/>
      <c r="N462" s="52"/>
      <c r="O462" s="52"/>
      <c r="P462" s="52"/>
      <c r="Q462" s="52"/>
      <c r="R462" s="52"/>
      <c r="S462" s="52"/>
    </row>
    <row r="463" spans="6:19" hidden="1" x14ac:dyDescent="0.25">
      <c r="F463" s="134"/>
      <c r="G463" s="134"/>
      <c r="H463" s="53"/>
      <c r="I463" s="52"/>
      <c r="J463" s="52"/>
      <c r="K463" s="52"/>
      <c r="L463" s="52"/>
      <c r="M463" s="52"/>
      <c r="N463" s="52"/>
      <c r="O463" s="52"/>
      <c r="P463" s="52"/>
      <c r="Q463" s="52"/>
      <c r="R463" s="52"/>
      <c r="S463" s="52"/>
    </row>
    <row r="464" spans="6:19" hidden="1" x14ac:dyDescent="0.25">
      <c r="F464" s="134"/>
      <c r="G464" s="134"/>
      <c r="H464" s="53"/>
      <c r="I464" s="52"/>
      <c r="J464" s="52"/>
      <c r="K464" s="52"/>
      <c r="L464" s="52"/>
      <c r="M464" s="52"/>
      <c r="N464" s="52"/>
      <c r="O464" s="52"/>
      <c r="P464" s="52"/>
      <c r="Q464" s="52"/>
      <c r="R464" s="52"/>
      <c r="S464" s="52"/>
    </row>
    <row r="465" spans="6:19" hidden="1" x14ac:dyDescent="0.25">
      <c r="F465" s="134"/>
      <c r="G465" s="134"/>
      <c r="H465" s="53"/>
      <c r="I465" s="52"/>
      <c r="J465" s="52"/>
      <c r="K465" s="52"/>
      <c r="L465" s="52"/>
      <c r="M465" s="52"/>
      <c r="N465" s="52"/>
      <c r="O465" s="52"/>
      <c r="P465" s="52"/>
      <c r="Q465" s="52"/>
      <c r="R465" s="52"/>
      <c r="S465" s="52"/>
    </row>
    <row r="466" spans="6:19" hidden="1" x14ac:dyDescent="0.25">
      <c r="F466" s="134"/>
      <c r="G466" s="134"/>
      <c r="H466" s="53"/>
      <c r="I466" s="52"/>
      <c r="J466" s="52"/>
      <c r="K466" s="52"/>
      <c r="L466" s="52"/>
      <c r="M466" s="52"/>
      <c r="N466" s="52"/>
      <c r="O466" s="52"/>
      <c r="P466" s="52"/>
      <c r="Q466" s="52"/>
      <c r="R466" s="52"/>
      <c r="S466" s="52"/>
    </row>
    <row r="467" spans="6:19" hidden="1" x14ac:dyDescent="0.25">
      <c r="F467" s="134"/>
      <c r="G467" s="134"/>
      <c r="H467" s="53"/>
      <c r="I467" s="52"/>
      <c r="J467" s="52"/>
      <c r="K467" s="52"/>
      <c r="L467" s="52"/>
      <c r="M467" s="52"/>
      <c r="N467" s="52"/>
      <c r="O467" s="52"/>
      <c r="P467" s="52"/>
      <c r="Q467" s="52"/>
      <c r="R467" s="52"/>
      <c r="S467" s="52"/>
    </row>
    <row r="468" spans="6:19" hidden="1" x14ac:dyDescent="0.25">
      <c r="F468" s="134"/>
      <c r="G468" s="134"/>
      <c r="H468" s="53"/>
      <c r="I468" s="52"/>
      <c r="J468" s="52"/>
      <c r="K468" s="52"/>
      <c r="L468" s="52"/>
      <c r="M468" s="52"/>
      <c r="N468" s="52"/>
      <c r="O468" s="52"/>
      <c r="P468" s="52"/>
      <c r="Q468" s="52"/>
      <c r="R468" s="52"/>
      <c r="S468" s="52"/>
    </row>
    <row r="469" spans="6:19" hidden="1" x14ac:dyDescent="0.25">
      <c r="F469" s="134"/>
      <c r="G469" s="134"/>
      <c r="H469" s="53"/>
      <c r="I469" s="52"/>
      <c r="J469" s="52"/>
      <c r="K469" s="52"/>
      <c r="L469" s="52"/>
      <c r="M469" s="52"/>
      <c r="N469" s="52"/>
      <c r="O469" s="52"/>
      <c r="P469" s="52"/>
      <c r="Q469" s="52"/>
      <c r="R469" s="52"/>
      <c r="S469" s="52"/>
    </row>
    <row r="470" spans="6:19" hidden="1" x14ac:dyDescent="0.25">
      <c r="F470" s="134"/>
      <c r="G470" s="134"/>
      <c r="H470" s="53"/>
      <c r="I470" s="52"/>
      <c r="J470" s="52"/>
      <c r="K470" s="52"/>
      <c r="L470" s="52"/>
      <c r="M470" s="52"/>
      <c r="N470" s="52"/>
      <c r="O470" s="52"/>
      <c r="P470" s="52"/>
      <c r="Q470" s="52"/>
      <c r="R470" s="52"/>
      <c r="S470" s="52"/>
    </row>
    <row r="471" spans="6:19" hidden="1" x14ac:dyDescent="0.25">
      <c r="F471" s="134"/>
      <c r="G471" s="134"/>
      <c r="H471" s="53"/>
      <c r="I471" s="52"/>
      <c r="J471" s="52"/>
      <c r="K471" s="52"/>
      <c r="L471" s="52"/>
      <c r="M471" s="52"/>
      <c r="N471" s="52"/>
      <c r="O471" s="52"/>
      <c r="P471" s="52"/>
      <c r="Q471" s="52"/>
      <c r="R471" s="52"/>
      <c r="S471" s="52"/>
    </row>
    <row r="472" spans="6:19" hidden="1" x14ac:dyDescent="0.25">
      <c r="F472" s="134"/>
      <c r="G472" s="134"/>
      <c r="H472" s="53"/>
      <c r="I472" s="52"/>
      <c r="J472" s="52"/>
      <c r="K472" s="52"/>
      <c r="L472" s="52"/>
      <c r="M472" s="52"/>
      <c r="N472" s="52"/>
      <c r="O472" s="52"/>
      <c r="P472" s="52"/>
      <c r="Q472" s="52"/>
      <c r="R472" s="52"/>
      <c r="S472" s="52"/>
    </row>
    <row r="473" spans="6:19" hidden="1" x14ac:dyDescent="0.25">
      <c r="F473" s="134"/>
      <c r="G473" s="134"/>
      <c r="H473" s="53"/>
      <c r="I473" s="52"/>
      <c r="J473" s="52"/>
      <c r="K473" s="52"/>
      <c r="L473" s="52"/>
      <c r="M473" s="52"/>
      <c r="N473" s="52"/>
      <c r="O473" s="52"/>
      <c r="P473" s="52"/>
      <c r="Q473" s="52"/>
      <c r="R473" s="52"/>
      <c r="S473" s="52"/>
    </row>
    <row r="474" spans="6:19" hidden="1" x14ac:dyDescent="0.25">
      <c r="F474" s="134"/>
      <c r="G474" s="134"/>
      <c r="H474" s="53"/>
      <c r="I474" s="52"/>
      <c r="J474" s="52"/>
      <c r="K474" s="52"/>
      <c r="L474" s="52"/>
      <c r="M474" s="52"/>
      <c r="N474" s="52"/>
      <c r="O474" s="52"/>
      <c r="P474" s="52"/>
      <c r="Q474" s="52"/>
      <c r="R474" s="52"/>
      <c r="S474" s="52"/>
    </row>
    <row r="475" spans="6:19" hidden="1" x14ac:dyDescent="0.25">
      <c r="F475" s="134"/>
      <c r="G475" s="134"/>
      <c r="H475" s="53"/>
      <c r="I475" s="52"/>
      <c r="J475" s="52"/>
      <c r="K475" s="52"/>
      <c r="L475" s="52"/>
      <c r="M475" s="52"/>
      <c r="N475" s="52"/>
      <c r="O475" s="52"/>
      <c r="P475" s="52"/>
      <c r="Q475" s="52"/>
      <c r="R475" s="52"/>
      <c r="S475" s="52"/>
    </row>
    <row r="476" spans="6:19" hidden="1" x14ac:dyDescent="0.25">
      <c r="F476" s="134"/>
      <c r="G476" s="134"/>
      <c r="H476" s="53"/>
      <c r="I476" s="52"/>
      <c r="J476" s="52"/>
      <c r="K476" s="52"/>
      <c r="L476" s="52"/>
      <c r="M476" s="52"/>
      <c r="N476" s="52"/>
      <c r="O476" s="52"/>
      <c r="P476" s="52"/>
      <c r="Q476" s="52"/>
      <c r="R476" s="52"/>
      <c r="S476" s="52"/>
    </row>
    <row r="477" spans="6:19" hidden="1" x14ac:dyDescent="0.25">
      <c r="F477" s="134"/>
      <c r="G477" s="134"/>
      <c r="H477" s="53"/>
      <c r="I477" s="52"/>
      <c r="J477" s="52"/>
      <c r="K477" s="52"/>
      <c r="L477" s="52"/>
      <c r="M477" s="52"/>
      <c r="N477" s="52"/>
      <c r="O477" s="52"/>
      <c r="P477" s="52"/>
      <c r="Q477" s="52"/>
      <c r="R477" s="52"/>
      <c r="S477" s="52"/>
    </row>
    <row r="478" spans="6:19" hidden="1" x14ac:dyDescent="0.25">
      <c r="F478" s="134"/>
      <c r="G478" s="134"/>
      <c r="H478" s="53"/>
      <c r="I478" s="52"/>
      <c r="J478" s="52"/>
      <c r="K478" s="52"/>
      <c r="L478" s="52"/>
      <c r="M478" s="52"/>
      <c r="N478" s="52"/>
      <c r="O478" s="52"/>
      <c r="P478" s="52"/>
      <c r="Q478" s="52"/>
      <c r="R478" s="52"/>
      <c r="S478" s="52"/>
    </row>
    <row r="479" spans="6:19" hidden="1" x14ac:dyDescent="0.25">
      <c r="F479" s="134"/>
      <c r="G479" s="134"/>
      <c r="H479" s="53"/>
      <c r="I479" s="52"/>
      <c r="J479" s="52"/>
      <c r="K479" s="52"/>
      <c r="L479" s="52"/>
      <c r="M479" s="52"/>
      <c r="N479" s="52"/>
      <c r="O479" s="52"/>
      <c r="P479" s="52"/>
      <c r="Q479" s="52"/>
      <c r="R479" s="52"/>
      <c r="S479" s="52"/>
    </row>
    <row r="480" spans="6:19" hidden="1" x14ac:dyDescent="0.25">
      <c r="F480" s="134"/>
      <c r="G480" s="134"/>
      <c r="H480" s="53"/>
      <c r="I480" s="52"/>
      <c r="J480" s="52"/>
      <c r="K480" s="52"/>
      <c r="L480" s="52"/>
      <c r="M480" s="52"/>
      <c r="N480" s="52"/>
      <c r="O480" s="52"/>
      <c r="P480" s="52"/>
      <c r="Q480" s="52"/>
      <c r="R480" s="52"/>
      <c r="S480" s="52"/>
    </row>
    <row r="481" spans="6:19" hidden="1" x14ac:dyDescent="0.25">
      <c r="F481" s="134"/>
      <c r="G481" s="134"/>
      <c r="H481" s="53"/>
      <c r="I481" s="52"/>
      <c r="J481" s="52"/>
      <c r="K481" s="52"/>
      <c r="L481" s="52"/>
      <c r="M481" s="52"/>
      <c r="N481" s="52"/>
      <c r="O481" s="52"/>
      <c r="P481" s="52"/>
      <c r="Q481" s="52"/>
      <c r="R481" s="52"/>
      <c r="S481" s="52"/>
    </row>
    <row r="482" spans="6:19" hidden="1" x14ac:dyDescent="0.25">
      <c r="F482" s="134"/>
      <c r="G482" s="134"/>
      <c r="H482" s="53"/>
      <c r="I482" s="52"/>
      <c r="J482" s="52"/>
      <c r="K482" s="52"/>
      <c r="L482" s="52"/>
      <c r="M482" s="52"/>
      <c r="N482" s="52"/>
      <c r="O482" s="52"/>
      <c r="P482" s="52"/>
      <c r="Q482" s="52"/>
      <c r="R482" s="52"/>
      <c r="S482" s="52"/>
    </row>
    <row r="483" spans="6:19" hidden="1" x14ac:dyDescent="0.25">
      <c r="F483" s="134"/>
      <c r="G483" s="134"/>
      <c r="H483" s="53"/>
      <c r="I483" s="52"/>
      <c r="J483" s="52"/>
      <c r="K483" s="52"/>
      <c r="L483" s="52"/>
      <c r="M483" s="52"/>
      <c r="N483" s="52"/>
      <c r="O483" s="52"/>
      <c r="P483" s="52"/>
      <c r="Q483" s="52"/>
      <c r="R483" s="52"/>
      <c r="S483" s="52"/>
    </row>
    <row r="484" spans="6:19" hidden="1" x14ac:dyDescent="0.25">
      <c r="F484" s="134"/>
      <c r="G484" s="134"/>
      <c r="H484" s="53"/>
      <c r="I484" s="52"/>
      <c r="J484" s="52"/>
      <c r="K484" s="52"/>
      <c r="L484" s="52"/>
      <c r="M484" s="52"/>
      <c r="N484" s="52"/>
      <c r="O484" s="52"/>
      <c r="P484" s="52"/>
      <c r="Q484" s="52"/>
      <c r="R484" s="52"/>
      <c r="S484" s="52"/>
    </row>
    <row r="485" spans="6:19" hidden="1" x14ac:dyDescent="0.25">
      <c r="F485" s="134"/>
      <c r="G485" s="134"/>
      <c r="H485" s="53"/>
      <c r="I485" s="52"/>
      <c r="J485" s="52"/>
      <c r="K485" s="52"/>
      <c r="L485" s="52"/>
      <c r="M485" s="52"/>
      <c r="N485" s="52"/>
      <c r="O485" s="52"/>
      <c r="P485" s="52"/>
      <c r="Q485" s="52"/>
      <c r="R485" s="52"/>
      <c r="S485" s="52"/>
    </row>
    <row r="486" spans="6:19" hidden="1" x14ac:dyDescent="0.25">
      <c r="F486" s="134"/>
      <c r="G486" s="134"/>
      <c r="H486" s="53"/>
      <c r="I486" s="52"/>
      <c r="J486" s="52"/>
      <c r="K486" s="52"/>
      <c r="L486" s="52"/>
      <c r="M486" s="52"/>
      <c r="N486" s="52"/>
      <c r="O486" s="52"/>
      <c r="P486" s="52"/>
      <c r="Q486" s="52"/>
      <c r="R486" s="52"/>
      <c r="S486" s="52"/>
    </row>
    <row r="487" spans="6:19" hidden="1" x14ac:dyDescent="0.25">
      <c r="F487" s="134"/>
      <c r="G487" s="134"/>
      <c r="H487" s="53"/>
      <c r="I487" s="52"/>
      <c r="J487" s="52"/>
      <c r="K487" s="52"/>
      <c r="L487" s="52"/>
      <c r="M487" s="52"/>
      <c r="N487" s="52"/>
      <c r="O487" s="52"/>
      <c r="P487" s="52"/>
      <c r="Q487" s="52"/>
      <c r="R487" s="52"/>
      <c r="S487" s="52"/>
    </row>
    <row r="488" spans="6:19" hidden="1" x14ac:dyDescent="0.25">
      <c r="F488" s="134"/>
      <c r="G488" s="134"/>
      <c r="H488" s="53"/>
      <c r="I488" s="52"/>
      <c r="J488" s="52"/>
      <c r="K488" s="52"/>
      <c r="L488" s="52"/>
      <c r="M488" s="52"/>
      <c r="N488" s="52"/>
      <c r="O488" s="52"/>
      <c r="P488" s="52"/>
      <c r="Q488" s="52"/>
      <c r="R488" s="52"/>
      <c r="S488" s="52"/>
    </row>
    <row r="489" spans="6:19" hidden="1" x14ac:dyDescent="0.25">
      <c r="F489" s="134"/>
      <c r="G489" s="134"/>
      <c r="H489" s="53"/>
      <c r="I489" s="52"/>
      <c r="J489" s="52"/>
      <c r="K489" s="52"/>
      <c r="L489" s="52"/>
      <c r="M489" s="52"/>
      <c r="N489" s="52"/>
      <c r="O489" s="52"/>
      <c r="P489" s="52"/>
      <c r="Q489" s="52"/>
      <c r="R489" s="52"/>
      <c r="S489" s="52"/>
    </row>
    <row r="490" spans="6:19" hidden="1" x14ac:dyDescent="0.25">
      <c r="F490" s="134"/>
      <c r="G490" s="134"/>
      <c r="H490" s="53"/>
      <c r="I490" s="52"/>
      <c r="J490" s="52"/>
      <c r="K490" s="52"/>
      <c r="L490" s="52"/>
      <c r="M490" s="52"/>
      <c r="N490" s="52"/>
      <c r="O490" s="52"/>
      <c r="P490" s="52"/>
      <c r="Q490" s="52"/>
      <c r="R490" s="52"/>
      <c r="S490" s="52"/>
    </row>
    <row r="491" spans="6:19" hidden="1" x14ac:dyDescent="0.25">
      <c r="F491" s="134"/>
      <c r="G491" s="134"/>
      <c r="H491" s="53"/>
      <c r="I491" s="52"/>
      <c r="J491" s="52"/>
      <c r="K491" s="52"/>
      <c r="L491" s="52"/>
      <c r="M491" s="52"/>
      <c r="N491" s="52"/>
      <c r="O491" s="52"/>
      <c r="P491" s="52"/>
      <c r="Q491" s="52"/>
      <c r="R491" s="52"/>
      <c r="S491" s="52"/>
    </row>
    <row r="492" spans="6:19" hidden="1" x14ac:dyDescent="0.25">
      <c r="F492" s="134"/>
      <c r="G492" s="134"/>
      <c r="H492" s="53"/>
      <c r="I492" s="52"/>
      <c r="J492" s="52"/>
      <c r="K492" s="52"/>
      <c r="L492" s="52"/>
      <c r="M492" s="52"/>
      <c r="N492" s="52"/>
      <c r="O492" s="52"/>
      <c r="P492" s="52"/>
      <c r="Q492" s="52"/>
      <c r="R492" s="52"/>
      <c r="S492" s="52"/>
    </row>
    <row r="493" spans="6:19" hidden="1" x14ac:dyDescent="0.25">
      <c r="F493" s="134"/>
      <c r="G493" s="134"/>
      <c r="H493" s="53"/>
      <c r="I493" s="52"/>
      <c r="J493" s="52"/>
      <c r="K493" s="52"/>
      <c r="L493" s="52"/>
      <c r="M493" s="52"/>
      <c r="N493" s="52"/>
      <c r="O493" s="52"/>
      <c r="P493" s="52"/>
      <c r="Q493" s="52"/>
      <c r="R493" s="52"/>
      <c r="S493" s="52"/>
    </row>
    <row r="494" spans="6:19" hidden="1" x14ac:dyDescent="0.25">
      <c r="F494" s="134"/>
      <c r="G494" s="134"/>
      <c r="H494" s="53"/>
      <c r="I494" s="52"/>
      <c r="J494" s="52"/>
      <c r="K494" s="52"/>
      <c r="L494" s="52"/>
      <c r="M494" s="52"/>
      <c r="N494" s="52"/>
      <c r="O494" s="52"/>
      <c r="P494" s="52"/>
      <c r="Q494" s="52"/>
      <c r="R494" s="52"/>
      <c r="S494" s="52"/>
    </row>
    <row r="495" spans="6:19" hidden="1" x14ac:dyDescent="0.25">
      <c r="F495" s="134"/>
      <c r="G495" s="134"/>
      <c r="H495" s="53"/>
      <c r="I495" s="52"/>
      <c r="J495" s="52"/>
      <c r="K495" s="52"/>
      <c r="L495" s="52"/>
      <c r="M495" s="52"/>
      <c r="N495" s="52"/>
      <c r="O495" s="52"/>
      <c r="P495" s="52"/>
      <c r="Q495" s="52"/>
      <c r="R495" s="52"/>
      <c r="S495" s="52"/>
    </row>
    <row r="496" spans="6:19" hidden="1" x14ac:dyDescent="0.25">
      <c r="F496" s="134"/>
      <c r="G496" s="134"/>
      <c r="H496" s="53"/>
      <c r="I496" s="52"/>
      <c r="J496" s="52"/>
      <c r="K496" s="52"/>
      <c r="L496" s="52"/>
      <c r="M496" s="52"/>
      <c r="N496" s="52"/>
      <c r="O496" s="52"/>
      <c r="P496" s="52"/>
      <c r="Q496" s="52"/>
      <c r="R496" s="52"/>
      <c r="S496" s="52"/>
    </row>
    <row r="497" spans="6:19" hidden="1" x14ac:dyDescent="0.25">
      <c r="F497" s="134"/>
      <c r="G497" s="134"/>
      <c r="H497" s="53"/>
      <c r="I497" s="52"/>
      <c r="J497" s="52"/>
      <c r="K497" s="52"/>
      <c r="L497" s="52"/>
      <c r="M497" s="52"/>
      <c r="N497" s="52"/>
      <c r="O497" s="52"/>
      <c r="P497" s="52"/>
      <c r="Q497" s="52"/>
      <c r="R497" s="52"/>
      <c r="S497" s="52"/>
    </row>
    <row r="498" spans="6:19" hidden="1" x14ac:dyDescent="0.25">
      <c r="F498" s="134"/>
      <c r="G498" s="134"/>
      <c r="H498" s="53"/>
      <c r="I498" s="52"/>
      <c r="J498" s="52"/>
      <c r="K498" s="52"/>
      <c r="L498" s="52"/>
      <c r="M498" s="52"/>
      <c r="N498" s="52"/>
      <c r="O498" s="52"/>
      <c r="P498" s="52"/>
      <c r="Q498" s="52"/>
      <c r="R498" s="52"/>
      <c r="S498" s="52"/>
    </row>
    <row r="499" spans="6:19" hidden="1" x14ac:dyDescent="0.25">
      <c r="F499" s="134"/>
      <c r="G499" s="134"/>
      <c r="H499" s="53"/>
      <c r="I499" s="52"/>
      <c r="J499" s="52"/>
      <c r="K499" s="52"/>
      <c r="L499" s="52"/>
      <c r="M499" s="52"/>
      <c r="N499" s="52"/>
      <c r="O499" s="52"/>
      <c r="P499" s="52"/>
      <c r="Q499" s="52"/>
      <c r="R499" s="52"/>
      <c r="S499" s="52"/>
    </row>
    <row r="500" spans="6:19" hidden="1" x14ac:dyDescent="0.25">
      <c r="F500" s="134"/>
      <c r="G500" s="134"/>
      <c r="H500" s="53"/>
      <c r="I500" s="52"/>
      <c r="J500" s="52"/>
      <c r="K500" s="52"/>
      <c r="L500" s="52"/>
      <c r="M500" s="52"/>
      <c r="N500" s="52"/>
      <c r="O500" s="52"/>
      <c r="P500" s="52"/>
      <c r="Q500" s="52"/>
      <c r="R500" s="52"/>
      <c r="S500" s="52"/>
    </row>
    <row r="501" spans="6:19" hidden="1" x14ac:dyDescent="0.25">
      <c r="F501" s="134"/>
      <c r="G501" s="134"/>
      <c r="H501" s="53"/>
      <c r="I501" s="52"/>
      <c r="J501" s="52"/>
      <c r="K501" s="52"/>
      <c r="L501" s="52"/>
      <c r="M501" s="52"/>
      <c r="N501" s="52"/>
      <c r="O501" s="52"/>
      <c r="P501" s="52"/>
      <c r="Q501" s="52"/>
      <c r="R501" s="52"/>
      <c r="S501" s="52"/>
    </row>
    <row r="502" spans="6:19" hidden="1" x14ac:dyDescent="0.25">
      <c r="F502" s="134"/>
      <c r="G502" s="134"/>
      <c r="H502" s="53"/>
      <c r="I502" s="52"/>
      <c r="J502" s="52"/>
      <c r="K502" s="52"/>
      <c r="L502" s="52"/>
      <c r="M502" s="52"/>
      <c r="N502" s="52"/>
      <c r="O502" s="52"/>
      <c r="P502" s="52"/>
      <c r="Q502" s="52"/>
      <c r="R502" s="52"/>
      <c r="S502" s="52"/>
    </row>
    <row r="503" spans="6:19" hidden="1" x14ac:dyDescent="0.25">
      <c r="F503" s="134"/>
      <c r="G503" s="134"/>
      <c r="H503" s="53"/>
      <c r="I503" s="52"/>
      <c r="J503" s="52"/>
      <c r="K503" s="52"/>
      <c r="L503" s="52"/>
      <c r="M503" s="52"/>
      <c r="N503" s="52"/>
      <c r="O503" s="52"/>
      <c r="P503" s="52"/>
      <c r="Q503" s="52"/>
      <c r="R503" s="52"/>
      <c r="S503" s="52"/>
    </row>
    <row r="504" spans="6:19" hidden="1" x14ac:dyDescent="0.25">
      <c r="F504" s="134"/>
      <c r="G504" s="134"/>
      <c r="H504" s="53"/>
      <c r="I504" s="52"/>
      <c r="J504" s="52"/>
      <c r="K504" s="52"/>
      <c r="L504" s="52"/>
      <c r="M504" s="52"/>
      <c r="N504" s="52"/>
      <c r="O504" s="52"/>
      <c r="P504" s="52"/>
      <c r="Q504" s="52"/>
      <c r="R504" s="52"/>
      <c r="S504" s="52"/>
    </row>
    <row r="505" spans="6:19" hidden="1" x14ac:dyDescent="0.25">
      <c r="F505" s="134"/>
      <c r="G505" s="134"/>
      <c r="H505" s="53"/>
      <c r="I505" s="52"/>
      <c r="J505" s="52"/>
      <c r="K505" s="52"/>
      <c r="L505" s="52"/>
      <c r="M505" s="52"/>
      <c r="N505" s="52"/>
      <c r="O505" s="52"/>
      <c r="P505" s="52"/>
      <c r="Q505" s="52"/>
      <c r="R505" s="52"/>
      <c r="S505" s="52"/>
    </row>
    <row r="506" spans="6:19" hidden="1" x14ac:dyDescent="0.25">
      <c r="F506" s="134"/>
      <c r="G506" s="134"/>
      <c r="H506" s="53"/>
      <c r="I506" s="52"/>
      <c r="J506" s="52"/>
      <c r="K506" s="52"/>
      <c r="L506" s="52"/>
      <c r="M506" s="52"/>
      <c r="N506" s="52"/>
      <c r="O506" s="52"/>
      <c r="P506" s="52"/>
      <c r="Q506" s="52"/>
      <c r="R506" s="52"/>
      <c r="S506" s="52"/>
    </row>
    <row r="507" spans="6:19" hidden="1" x14ac:dyDescent="0.25">
      <c r="F507" s="134"/>
      <c r="G507" s="134"/>
      <c r="H507" s="53"/>
      <c r="I507" s="52"/>
      <c r="J507" s="52"/>
      <c r="K507" s="52"/>
      <c r="L507" s="52"/>
      <c r="M507" s="52"/>
      <c r="N507" s="52"/>
      <c r="O507" s="52"/>
      <c r="P507" s="52"/>
      <c r="Q507" s="52"/>
      <c r="R507" s="52"/>
      <c r="S507" s="52"/>
    </row>
    <row r="508" spans="6:19" hidden="1" x14ac:dyDescent="0.25">
      <c r="F508" s="134"/>
      <c r="G508" s="134"/>
      <c r="H508" s="53"/>
      <c r="I508" s="52"/>
      <c r="J508" s="52"/>
      <c r="K508" s="52"/>
      <c r="L508" s="52"/>
      <c r="M508" s="52"/>
      <c r="N508" s="52"/>
      <c r="O508" s="52"/>
      <c r="P508" s="52"/>
      <c r="Q508" s="52"/>
      <c r="R508" s="52"/>
      <c r="S508" s="52"/>
    </row>
    <row r="509" spans="6:19" hidden="1" x14ac:dyDescent="0.25">
      <c r="F509" s="134"/>
      <c r="G509" s="134"/>
      <c r="H509" s="53"/>
      <c r="I509" s="52"/>
      <c r="J509" s="52"/>
      <c r="K509" s="52"/>
      <c r="L509" s="52"/>
      <c r="M509" s="52"/>
      <c r="N509" s="52"/>
      <c r="O509" s="52"/>
      <c r="P509" s="52"/>
      <c r="Q509" s="52"/>
      <c r="R509" s="52"/>
      <c r="S509" s="52"/>
    </row>
    <row r="510" spans="6:19" hidden="1" x14ac:dyDescent="0.25">
      <c r="F510" s="134"/>
      <c r="G510" s="134"/>
      <c r="H510" s="53"/>
      <c r="I510" s="52"/>
      <c r="J510" s="52"/>
      <c r="K510" s="52"/>
      <c r="L510" s="52"/>
      <c r="M510" s="52"/>
      <c r="N510" s="52"/>
      <c r="O510" s="52"/>
      <c r="P510" s="52"/>
      <c r="Q510" s="52"/>
      <c r="R510" s="52"/>
      <c r="S510" s="52"/>
    </row>
    <row r="511" spans="6:19" hidden="1" x14ac:dyDescent="0.25">
      <c r="F511" s="134"/>
      <c r="G511" s="134"/>
      <c r="H511" s="53"/>
      <c r="I511" s="52"/>
      <c r="J511" s="52"/>
      <c r="K511" s="52"/>
      <c r="L511" s="52"/>
      <c r="M511" s="52"/>
      <c r="N511" s="52"/>
      <c r="O511" s="52"/>
      <c r="P511" s="52"/>
      <c r="Q511" s="52"/>
      <c r="R511" s="52"/>
      <c r="S511" s="52"/>
    </row>
    <row r="512" spans="6:19" hidden="1" x14ac:dyDescent="0.25">
      <c r="F512" s="134"/>
      <c r="G512" s="134"/>
      <c r="H512" s="53"/>
      <c r="I512" s="52"/>
      <c r="J512" s="52"/>
      <c r="K512" s="52"/>
      <c r="L512" s="52"/>
      <c r="M512" s="52"/>
      <c r="N512" s="52"/>
      <c r="O512" s="52"/>
      <c r="P512" s="52"/>
      <c r="Q512" s="52"/>
      <c r="R512" s="52"/>
      <c r="S512" s="52"/>
    </row>
    <row r="513" spans="6:19" hidden="1" x14ac:dyDescent="0.25">
      <c r="F513" s="134"/>
      <c r="G513" s="134"/>
      <c r="H513" s="53"/>
      <c r="I513" s="52"/>
      <c r="J513" s="52"/>
      <c r="K513" s="52"/>
      <c r="L513" s="52"/>
      <c r="M513" s="52"/>
      <c r="N513" s="52"/>
      <c r="O513" s="52"/>
      <c r="P513" s="52"/>
      <c r="Q513" s="52"/>
      <c r="R513" s="52"/>
      <c r="S513" s="52"/>
    </row>
    <row r="514" spans="6:19" hidden="1" x14ac:dyDescent="0.25">
      <c r="F514" s="134"/>
      <c r="G514" s="134"/>
      <c r="H514" s="53"/>
      <c r="I514" s="52"/>
      <c r="J514" s="52"/>
      <c r="K514" s="52"/>
      <c r="L514" s="52"/>
      <c r="M514" s="52"/>
      <c r="N514" s="52"/>
      <c r="O514" s="52"/>
      <c r="P514" s="52"/>
      <c r="Q514" s="52"/>
      <c r="R514" s="52"/>
      <c r="S514" s="52"/>
    </row>
    <row r="515" spans="6:19" hidden="1" x14ac:dyDescent="0.25">
      <c r="F515" s="134"/>
      <c r="G515" s="134"/>
      <c r="H515" s="53"/>
      <c r="I515" s="52"/>
      <c r="J515" s="52"/>
      <c r="K515" s="52"/>
      <c r="L515" s="52"/>
      <c r="M515" s="52"/>
      <c r="N515" s="52"/>
      <c r="O515" s="52"/>
      <c r="P515" s="52"/>
      <c r="Q515" s="52"/>
      <c r="R515" s="52"/>
      <c r="S515" s="52"/>
    </row>
    <row r="516" spans="6:19" hidden="1" x14ac:dyDescent="0.25">
      <c r="F516" s="134"/>
      <c r="G516" s="134"/>
      <c r="H516" s="53"/>
      <c r="I516" s="52"/>
      <c r="J516" s="52"/>
      <c r="K516" s="52"/>
      <c r="L516" s="52"/>
      <c r="M516" s="52"/>
      <c r="N516" s="52"/>
      <c r="O516" s="52"/>
      <c r="P516" s="52"/>
      <c r="Q516" s="52"/>
      <c r="R516" s="52"/>
      <c r="S516" s="52"/>
    </row>
    <row r="517" spans="6:19" x14ac:dyDescent="0.25">
      <c r="F517" s="134"/>
      <c r="G517" s="134"/>
      <c r="H517" s="53"/>
      <c r="I517" s="52"/>
      <c r="J517" s="52"/>
      <c r="K517" s="52"/>
      <c r="L517" s="52"/>
      <c r="M517" s="52"/>
      <c r="N517" s="52"/>
      <c r="O517" s="52"/>
      <c r="P517" s="52"/>
      <c r="Q517" s="52"/>
      <c r="R517" s="52"/>
      <c r="S517" s="52"/>
    </row>
    <row r="518" spans="6:19" x14ac:dyDescent="0.25">
      <c r="F518" s="134"/>
      <c r="G518" s="134"/>
      <c r="H518" s="53"/>
      <c r="I518" s="52"/>
      <c r="J518" s="52"/>
      <c r="K518" s="52"/>
      <c r="L518" s="52"/>
      <c r="M518" s="52"/>
      <c r="N518" s="52"/>
      <c r="O518" s="52"/>
      <c r="P518" s="52"/>
      <c r="Q518" s="52"/>
      <c r="R518" s="52"/>
      <c r="S518" s="52"/>
    </row>
    <row r="519" spans="6:19" x14ac:dyDescent="0.25">
      <c r="F519" s="134"/>
      <c r="G519" s="134"/>
      <c r="H519" s="53"/>
      <c r="I519" s="52"/>
      <c r="J519" s="52"/>
      <c r="K519" s="52"/>
      <c r="L519" s="52"/>
      <c r="M519" s="52"/>
      <c r="N519" s="52"/>
      <c r="O519" s="52"/>
      <c r="P519" s="52"/>
      <c r="Q519" s="52"/>
      <c r="R519" s="52"/>
      <c r="S519" s="52"/>
    </row>
    <row r="520" spans="6:19" x14ac:dyDescent="0.25">
      <c r="F520" s="134"/>
      <c r="G520" s="134"/>
      <c r="H520" s="53"/>
      <c r="I520" s="52"/>
      <c r="J520" s="52"/>
      <c r="K520" s="52"/>
      <c r="L520" s="52"/>
      <c r="M520" s="52"/>
      <c r="N520" s="52"/>
      <c r="O520" s="52"/>
      <c r="P520" s="52"/>
      <c r="Q520" s="52"/>
      <c r="R520" s="52"/>
      <c r="S520" s="52"/>
    </row>
    <row r="521" spans="6:19" x14ac:dyDescent="0.25">
      <c r="F521" s="134"/>
      <c r="G521" s="134"/>
      <c r="H521" s="53"/>
      <c r="I521" s="52"/>
      <c r="J521" s="52"/>
      <c r="K521" s="52"/>
      <c r="L521" s="52"/>
      <c r="M521" s="52"/>
      <c r="N521" s="52"/>
      <c r="O521" s="52"/>
      <c r="P521" s="52"/>
      <c r="Q521" s="52"/>
      <c r="R521" s="52"/>
      <c r="S521" s="52"/>
    </row>
    <row r="522" spans="6:19" x14ac:dyDescent="0.25">
      <c r="F522" s="134"/>
      <c r="G522" s="134"/>
      <c r="H522" s="53"/>
      <c r="I522" s="52"/>
      <c r="J522" s="52"/>
      <c r="K522" s="52"/>
      <c r="L522" s="52"/>
      <c r="M522" s="52"/>
      <c r="N522" s="52"/>
      <c r="O522" s="52"/>
      <c r="P522" s="52"/>
      <c r="Q522" s="52"/>
      <c r="R522" s="52"/>
      <c r="S522" s="52"/>
    </row>
    <row r="523" spans="6:19" x14ac:dyDescent="0.25">
      <c r="F523" s="134"/>
      <c r="G523" s="134"/>
      <c r="H523" s="53"/>
      <c r="I523" s="52"/>
      <c r="J523" s="52"/>
      <c r="K523" s="52"/>
      <c r="L523" s="52"/>
      <c r="M523" s="52"/>
      <c r="N523" s="52"/>
      <c r="O523" s="52"/>
      <c r="P523" s="52"/>
      <c r="Q523" s="52"/>
      <c r="R523" s="52"/>
      <c r="S523" s="52"/>
    </row>
    <row r="524" spans="6:19" x14ac:dyDescent="0.25">
      <c r="F524" s="134"/>
      <c r="G524" s="134"/>
      <c r="H524" s="53"/>
      <c r="I524" s="52"/>
      <c r="J524" s="52"/>
      <c r="K524" s="52"/>
      <c r="L524" s="52"/>
      <c r="M524" s="52"/>
      <c r="N524" s="52"/>
      <c r="O524" s="52"/>
      <c r="P524" s="52"/>
      <c r="Q524" s="52"/>
      <c r="R524" s="52"/>
      <c r="S524" s="52"/>
    </row>
    <row r="525" spans="6:19" x14ac:dyDescent="0.25">
      <c r="F525" s="134"/>
      <c r="G525" s="134"/>
      <c r="H525" s="53"/>
      <c r="I525" s="52"/>
      <c r="J525" s="52"/>
      <c r="K525" s="52"/>
      <c r="L525" s="52"/>
      <c r="M525" s="52"/>
      <c r="N525" s="52"/>
      <c r="O525" s="52"/>
      <c r="P525" s="52"/>
      <c r="Q525" s="52"/>
      <c r="R525" s="52"/>
      <c r="S525" s="52"/>
    </row>
    <row r="526" spans="6:19" x14ac:dyDescent="0.25">
      <c r="F526" s="134"/>
      <c r="G526" s="134"/>
      <c r="H526" s="53"/>
      <c r="I526" s="52"/>
      <c r="J526" s="52"/>
      <c r="K526" s="52"/>
      <c r="L526" s="52"/>
      <c r="M526" s="52"/>
      <c r="N526" s="52"/>
      <c r="O526" s="52"/>
      <c r="P526" s="52"/>
      <c r="Q526" s="52"/>
      <c r="R526" s="52"/>
      <c r="S526" s="52"/>
    </row>
    <row r="527" spans="6:19" x14ac:dyDescent="0.25">
      <c r="F527" s="134"/>
      <c r="G527" s="134"/>
      <c r="H527" s="53"/>
      <c r="I527" s="52"/>
      <c r="J527" s="52"/>
      <c r="K527" s="52"/>
      <c r="L527" s="52"/>
      <c r="M527" s="52"/>
      <c r="N527" s="52"/>
      <c r="O527" s="52"/>
      <c r="P527" s="52"/>
      <c r="Q527" s="52"/>
      <c r="R527" s="52"/>
      <c r="S527" s="52"/>
    </row>
    <row r="528" spans="6:19" x14ac:dyDescent="0.25">
      <c r="F528" s="134"/>
      <c r="G528" s="134"/>
      <c r="H528" s="53"/>
      <c r="I528" s="52"/>
      <c r="J528" s="52"/>
      <c r="K528" s="52"/>
      <c r="L528" s="52"/>
      <c r="M528" s="52"/>
      <c r="N528" s="52"/>
      <c r="O528" s="52"/>
      <c r="P528" s="52"/>
      <c r="Q528" s="52"/>
      <c r="R528" s="52"/>
      <c r="S528" s="52"/>
    </row>
    <row r="529" spans="6:19" x14ac:dyDescent="0.25">
      <c r="F529" s="134"/>
      <c r="G529" s="134"/>
      <c r="H529" s="53"/>
      <c r="I529" s="52"/>
      <c r="J529" s="52"/>
      <c r="K529" s="52"/>
      <c r="L529" s="52"/>
      <c r="M529" s="52"/>
      <c r="N529" s="52"/>
      <c r="O529" s="52"/>
      <c r="P529" s="52"/>
      <c r="Q529" s="52"/>
      <c r="R529" s="52"/>
      <c r="S529" s="52"/>
    </row>
    <row r="530" spans="6:19" x14ac:dyDescent="0.25">
      <c r="F530" s="134"/>
      <c r="G530" s="134"/>
      <c r="H530" s="53"/>
      <c r="I530" s="52"/>
      <c r="J530" s="52"/>
      <c r="K530" s="52"/>
      <c r="L530" s="52"/>
      <c r="M530" s="52"/>
      <c r="N530" s="52"/>
      <c r="O530" s="52"/>
      <c r="P530" s="52"/>
      <c r="Q530" s="52"/>
      <c r="R530" s="52"/>
      <c r="S530" s="52"/>
    </row>
    <row r="531" spans="6:19" x14ac:dyDescent="0.25">
      <c r="F531" s="134"/>
      <c r="G531" s="134"/>
      <c r="H531" s="53"/>
      <c r="I531" s="52"/>
      <c r="J531" s="52"/>
      <c r="K531" s="52"/>
      <c r="L531" s="52"/>
      <c r="M531" s="52"/>
      <c r="N531" s="52"/>
      <c r="O531" s="52"/>
      <c r="P531" s="52"/>
      <c r="Q531" s="52"/>
      <c r="R531" s="52"/>
      <c r="S531" s="52"/>
    </row>
    <row r="532" spans="6:19" x14ac:dyDescent="0.25">
      <c r="F532" s="134"/>
      <c r="G532" s="134"/>
      <c r="H532" s="53"/>
      <c r="I532" s="52"/>
      <c r="J532" s="52"/>
      <c r="K532" s="52"/>
      <c r="L532" s="52"/>
      <c r="M532" s="52"/>
      <c r="N532" s="52"/>
      <c r="O532" s="52"/>
      <c r="P532" s="52"/>
      <c r="Q532" s="52"/>
      <c r="R532" s="52"/>
      <c r="S532" s="52"/>
    </row>
    <row r="533" spans="6:19" x14ac:dyDescent="0.25">
      <c r="F533" s="134"/>
      <c r="G533" s="134"/>
      <c r="H533" s="53"/>
      <c r="I533" s="52"/>
      <c r="J533" s="52"/>
      <c r="K533" s="52"/>
      <c r="L533" s="52"/>
      <c r="M533" s="52"/>
      <c r="N533" s="52"/>
      <c r="O533" s="52"/>
      <c r="P533" s="52"/>
      <c r="Q533" s="52"/>
      <c r="R533" s="52"/>
      <c r="S533" s="52"/>
    </row>
    <row r="534" spans="6:19" x14ac:dyDescent="0.25">
      <c r="F534" s="134"/>
      <c r="G534" s="134"/>
      <c r="H534" s="53"/>
      <c r="I534" s="52"/>
      <c r="J534" s="52"/>
      <c r="K534" s="52"/>
      <c r="L534" s="52"/>
      <c r="M534" s="52"/>
      <c r="N534" s="52"/>
      <c r="O534" s="52"/>
      <c r="P534" s="52"/>
      <c r="Q534" s="52"/>
      <c r="R534" s="52"/>
      <c r="S534" s="52"/>
    </row>
    <row r="535" spans="6:19" x14ac:dyDescent="0.25">
      <c r="F535" s="134"/>
      <c r="G535" s="134"/>
      <c r="H535" s="53"/>
      <c r="I535" s="52"/>
      <c r="J535" s="52"/>
      <c r="K535" s="52"/>
      <c r="L535" s="52"/>
      <c r="M535" s="52"/>
      <c r="N535" s="52"/>
      <c r="O535" s="52"/>
      <c r="P535" s="52"/>
      <c r="Q535" s="52"/>
      <c r="R535" s="52"/>
      <c r="S535" s="52"/>
    </row>
    <row r="536" spans="6:19" x14ac:dyDescent="0.25">
      <c r="F536" s="134"/>
      <c r="G536" s="134"/>
      <c r="H536" s="53"/>
      <c r="I536" s="52"/>
      <c r="J536" s="52"/>
      <c r="K536" s="52"/>
      <c r="L536" s="52"/>
      <c r="M536" s="52"/>
      <c r="N536" s="52"/>
      <c r="O536" s="52"/>
      <c r="P536" s="52"/>
      <c r="Q536" s="52"/>
      <c r="R536" s="52"/>
      <c r="S536" s="52"/>
    </row>
    <row r="537" spans="6:19" x14ac:dyDescent="0.25">
      <c r="F537" s="134"/>
      <c r="G537" s="134"/>
      <c r="H537" s="53"/>
      <c r="I537" s="52"/>
      <c r="J537" s="52"/>
      <c r="K537" s="52"/>
      <c r="L537" s="52"/>
      <c r="M537" s="52"/>
      <c r="N537" s="52"/>
      <c r="O537" s="52"/>
      <c r="P537" s="52"/>
      <c r="Q537" s="52"/>
      <c r="R537" s="52"/>
      <c r="S537" s="52"/>
    </row>
    <row r="538" spans="6:19" x14ac:dyDescent="0.25">
      <c r="F538" s="134"/>
      <c r="G538" s="134"/>
      <c r="H538" s="53"/>
      <c r="I538" s="52"/>
      <c r="J538" s="52"/>
      <c r="K538" s="52"/>
      <c r="L538" s="52"/>
      <c r="M538" s="52"/>
      <c r="N538" s="52"/>
      <c r="O538" s="52"/>
      <c r="P538" s="52"/>
      <c r="Q538" s="52"/>
      <c r="R538" s="52"/>
      <c r="S538" s="52"/>
    </row>
    <row r="539" spans="6:19" x14ac:dyDescent="0.25">
      <c r="F539" s="134"/>
      <c r="G539" s="134"/>
      <c r="H539" s="53"/>
      <c r="I539" s="52"/>
      <c r="J539" s="52"/>
      <c r="K539" s="52"/>
      <c r="L539" s="52"/>
      <c r="M539" s="52"/>
      <c r="N539" s="52"/>
      <c r="O539" s="52"/>
      <c r="P539" s="52"/>
      <c r="Q539" s="52"/>
      <c r="R539" s="52"/>
      <c r="S539" s="52"/>
    </row>
    <row r="540" spans="6:19" x14ac:dyDescent="0.25">
      <c r="F540" s="134"/>
      <c r="G540" s="134"/>
      <c r="H540" s="53"/>
      <c r="I540" s="52"/>
      <c r="J540" s="52"/>
      <c r="K540" s="52"/>
      <c r="L540" s="52"/>
      <c r="M540" s="52"/>
      <c r="N540" s="52"/>
      <c r="O540" s="52"/>
      <c r="P540" s="52"/>
      <c r="Q540" s="52"/>
      <c r="R540" s="52"/>
      <c r="S540" s="52"/>
    </row>
    <row r="541" spans="6:19" x14ac:dyDescent="0.25">
      <c r="F541" s="134"/>
      <c r="G541" s="134"/>
      <c r="H541" s="53"/>
      <c r="I541" s="52"/>
      <c r="J541" s="52"/>
      <c r="K541" s="52"/>
      <c r="L541" s="52"/>
      <c r="M541" s="52"/>
      <c r="N541" s="52"/>
      <c r="O541" s="52"/>
      <c r="P541" s="52"/>
      <c r="Q541" s="52"/>
      <c r="R541" s="52"/>
      <c r="S541" s="52"/>
    </row>
    <row r="542" spans="6:19" x14ac:dyDescent="0.25">
      <c r="F542" s="134"/>
      <c r="G542" s="134"/>
      <c r="H542" s="53"/>
      <c r="I542" s="52"/>
      <c r="J542" s="52"/>
      <c r="K542" s="52"/>
      <c r="L542" s="52"/>
      <c r="M542" s="52"/>
      <c r="N542" s="52"/>
      <c r="O542" s="52"/>
      <c r="P542" s="52"/>
      <c r="Q542" s="52"/>
      <c r="R542" s="52"/>
      <c r="S542" s="52"/>
    </row>
    <row r="543" spans="6:19" x14ac:dyDescent="0.25">
      <c r="F543" s="134"/>
      <c r="G543" s="134"/>
      <c r="H543" s="53"/>
      <c r="I543" s="52"/>
      <c r="J543" s="52"/>
      <c r="K543" s="52"/>
      <c r="L543" s="52"/>
      <c r="M543" s="52"/>
      <c r="N543" s="52"/>
      <c r="O543" s="52"/>
      <c r="P543" s="52"/>
      <c r="Q543" s="52"/>
      <c r="R543" s="52"/>
      <c r="S543" s="52"/>
    </row>
    <row r="544" spans="6:19" x14ac:dyDescent="0.25">
      <c r="F544" s="134"/>
      <c r="G544" s="134"/>
      <c r="H544" s="53"/>
      <c r="I544" s="52"/>
      <c r="J544" s="52"/>
      <c r="K544" s="52"/>
      <c r="L544" s="52"/>
      <c r="M544" s="52"/>
      <c r="N544" s="52"/>
      <c r="O544" s="52"/>
      <c r="P544" s="52"/>
      <c r="Q544" s="52"/>
      <c r="R544" s="52"/>
      <c r="S544" s="52"/>
    </row>
    <row r="545" spans="6:19" x14ac:dyDescent="0.25">
      <c r="F545" s="134"/>
      <c r="G545" s="134"/>
      <c r="H545" s="53"/>
      <c r="I545" s="52"/>
      <c r="J545" s="52"/>
      <c r="K545" s="52"/>
      <c r="L545" s="52"/>
      <c r="M545" s="52"/>
      <c r="N545" s="52"/>
      <c r="O545" s="52"/>
      <c r="P545" s="52"/>
      <c r="Q545" s="52"/>
      <c r="R545" s="52"/>
      <c r="S545" s="52"/>
    </row>
    <row r="546" spans="6:19" x14ac:dyDescent="0.25">
      <c r="F546" s="134"/>
      <c r="G546" s="134"/>
      <c r="H546" s="53"/>
      <c r="I546" s="52"/>
      <c r="J546" s="52"/>
      <c r="K546" s="52"/>
      <c r="L546" s="52"/>
      <c r="M546" s="52"/>
      <c r="N546" s="52"/>
      <c r="O546" s="52"/>
      <c r="P546" s="52"/>
      <c r="Q546" s="52"/>
      <c r="R546" s="52"/>
      <c r="S546" s="52"/>
    </row>
    <row r="547" spans="6:19" x14ac:dyDescent="0.25">
      <c r="F547" s="134"/>
      <c r="G547" s="134"/>
      <c r="H547" s="53"/>
      <c r="I547" s="52"/>
      <c r="J547" s="52"/>
      <c r="K547" s="52"/>
      <c r="L547" s="52"/>
      <c r="M547" s="52"/>
      <c r="N547" s="52"/>
      <c r="O547" s="52"/>
      <c r="P547" s="52"/>
      <c r="Q547" s="52"/>
      <c r="R547" s="52"/>
      <c r="S547" s="52"/>
    </row>
    <row r="548" spans="6:19" x14ac:dyDescent="0.25">
      <c r="F548" s="134"/>
      <c r="G548" s="134"/>
      <c r="H548" s="53"/>
      <c r="I548" s="52"/>
      <c r="J548" s="52"/>
      <c r="K548" s="52"/>
      <c r="L548" s="52"/>
      <c r="M548" s="52"/>
      <c r="N548" s="52"/>
      <c r="O548" s="52"/>
      <c r="P548" s="52"/>
      <c r="Q548" s="52"/>
      <c r="R548" s="52"/>
      <c r="S548" s="52"/>
    </row>
    <row r="549" spans="6:19" x14ac:dyDescent="0.25">
      <c r="F549" s="134"/>
      <c r="G549" s="134"/>
      <c r="H549" s="53"/>
      <c r="I549" s="52"/>
      <c r="J549" s="52"/>
      <c r="K549" s="52"/>
      <c r="L549" s="52"/>
      <c r="M549" s="52"/>
      <c r="N549" s="52"/>
      <c r="O549" s="52"/>
      <c r="P549" s="52"/>
      <c r="Q549" s="52"/>
      <c r="R549" s="52"/>
      <c r="S549" s="52"/>
    </row>
    <row r="550" spans="6:19" x14ac:dyDescent="0.25">
      <c r="F550" s="134"/>
      <c r="G550" s="134"/>
      <c r="H550" s="53"/>
      <c r="I550" s="52"/>
      <c r="J550" s="52"/>
      <c r="K550" s="52"/>
      <c r="L550" s="52"/>
      <c r="M550" s="52"/>
      <c r="N550" s="52"/>
      <c r="O550" s="52"/>
      <c r="P550" s="52"/>
      <c r="Q550" s="52"/>
      <c r="R550" s="52"/>
      <c r="S550" s="52"/>
    </row>
    <row r="551" spans="6:19" x14ac:dyDescent="0.25">
      <c r="F551" s="134"/>
      <c r="G551" s="134"/>
      <c r="H551" s="53"/>
      <c r="I551" s="52"/>
      <c r="J551" s="52"/>
      <c r="K551" s="52"/>
      <c r="L551" s="52"/>
      <c r="M551" s="52"/>
      <c r="N551" s="52"/>
      <c r="O551" s="52"/>
      <c r="P551" s="52"/>
      <c r="Q551" s="52"/>
      <c r="R551" s="52"/>
      <c r="S551" s="52"/>
    </row>
    <row r="552" spans="6:19" x14ac:dyDescent="0.25">
      <c r="F552" s="134"/>
      <c r="G552" s="134"/>
      <c r="H552" s="53"/>
      <c r="I552" s="52"/>
      <c r="J552" s="52"/>
      <c r="K552" s="52"/>
      <c r="L552" s="52"/>
      <c r="M552" s="52"/>
      <c r="N552" s="52"/>
      <c r="O552" s="52"/>
      <c r="P552" s="52"/>
      <c r="Q552" s="52"/>
      <c r="R552" s="52"/>
      <c r="S552" s="52"/>
    </row>
    <row r="553" spans="6:19" x14ac:dyDescent="0.25">
      <c r="F553" s="134"/>
      <c r="G553" s="134"/>
      <c r="H553" s="53"/>
      <c r="I553" s="52"/>
      <c r="J553" s="52"/>
      <c r="K553" s="52"/>
      <c r="L553" s="52"/>
      <c r="M553" s="52"/>
      <c r="N553" s="52"/>
      <c r="O553" s="52"/>
      <c r="P553" s="52"/>
      <c r="Q553" s="52"/>
      <c r="R553" s="52"/>
      <c r="S553" s="52"/>
    </row>
    <row r="554" spans="6:19" x14ac:dyDescent="0.25">
      <c r="F554" s="134"/>
      <c r="G554" s="134"/>
      <c r="H554" s="53"/>
      <c r="I554" s="52"/>
      <c r="J554" s="52"/>
      <c r="K554" s="52"/>
      <c r="L554" s="52"/>
      <c r="M554" s="52"/>
      <c r="N554" s="52"/>
      <c r="O554" s="52"/>
      <c r="P554" s="52"/>
      <c r="Q554" s="52"/>
      <c r="R554" s="52"/>
      <c r="S554" s="52"/>
    </row>
    <row r="555" spans="6:19" x14ac:dyDescent="0.25">
      <c r="F555" s="134"/>
      <c r="G555" s="134"/>
      <c r="H555" s="53"/>
      <c r="I555" s="52"/>
      <c r="J555" s="52"/>
      <c r="K555" s="52"/>
      <c r="L555" s="52"/>
      <c r="M555" s="52"/>
      <c r="N555" s="52"/>
      <c r="O555" s="52"/>
      <c r="P555" s="52"/>
      <c r="Q555" s="52"/>
      <c r="R555" s="52"/>
      <c r="S555" s="52"/>
    </row>
    <row r="556" spans="6:19" x14ac:dyDescent="0.25">
      <c r="F556" s="134"/>
      <c r="G556" s="134"/>
      <c r="H556" s="53"/>
      <c r="I556" s="52"/>
      <c r="J556" s="52"/>
      <c r="K556" s="52"/>
      <c r="L556" s="52"/>
      <c r="M556" s="52"/>
      <c r="N556" s="52"/>
      <c r="O556" s="52"/>
      <c r="P556" s="52"/>
      <c r="Q556" s="52"/>
      <c r="R556" s="52"/>
      <c r="S556" s="52"/>
    </row>
    <row r="557" spans="6:19" x14ac:dyDescent="0.25">
      <c r="F557" s="134"/>
      <c r="G557" s="134"/>
      <c r="H557" s="53"/>
      <c r="I557" s="52"/>
      <c r="J557" s="52"/>
      <c r="K557" s="52"/>
      <c r="L557" s="52"/>
      <c r="M557" s="52"/>
      <c r="N557" s="52"/>
      <c r="O557" s="52"/>
      <c r="P557" s="52"/>
      <c r="Q557" s="52"/>
      <c r="R557" s="52"/>
      <c r="S557" s="52"/>
    </row>
    <row r="558" spans="6:19" x14ac:dyDescent="0.25">
      <c r="F558" s="134"/>
      <c r="G558" s="134"/>
      <c r="H558" s="53"/>
      <c r="I558" s="52"/>
      <c r="J558" s="52"/>
      <c r="K558" s="52"/>
      <c r="L558" s="52"/>
      <c r="M558" s="52"/>
      <c r="N558" s="52"/>
      <c r="O558" s="52"/>
      <c r="P558" s="52"/>
      <c r="Q558" s="52"/>
      <c r="R558" s="52"/>
      <c r="S558" s="52"/>
    </row>
    <row r="559" spans="6:19" x14ac:dyDescent="0.25">
      <c r="F559" s="134"/>
      <c r="G559" s="134"/>
      <c r="H559" s="53"/>
      <c r="I559" s="52"/>
      <c r="J559" s="52"/>
      <c r="K559" s="52"/>
      <c r="L559" s="52"/>
      <c r="M559" s="52"/>
      <c r="N559" s="52"/>
      <c r="O559" s="52"/>
      <c r="P559" s="52"/>
      <c r="Q559" s="52"/>
      <c r="R559" s="52"/>
      <c r="S559" s="52"/>
    </row>
    <row r="560" spans="6:19" x14ac:dyDescent="0.25">
      <c r="F560" s="134"/>
      <c r="G560" s="134"/>
      <c r="H560" s="53"/>
      <c r="I560" s="52"/>
      <c r="J560" s="52"/>
      <c r="K560" s="52"/>
      <c r="L560" s="52"/>
      <c r="M560" s="52"/>
      <c r="N560" s="52"/>
      <c r="O560" s="52"/>
      <c r="P560" s="52"/>
      <c r="Q560" s="52"/>
      <c r="R560" s="52"/>
      <c r="S560" s="52"/>
    </row>
    <row r="561" spans="6:19" x14ac:dyDescent="0.25">
      <c r="F561" s="134"/>
      <c r="G561" s="134"/>
      <c r="H561" s="53"/>
      <c r="I561" s="52"/>
      <c r="J561" s="52"/>
      <c r="K561" s="52"/>
      <c r="L561" s="52"/>
      <c r="M561" s="52"/>
      <c r="N561" s="52"/>
      <c r="O561" s="52"/>
      <c r="P561" s="52"/>
      <c r="Q561" s="52"/>
      <c r="R561" s="52"/>
      <c r="S561" s="52"/>
    </row>
    <row r="562" spans="6:19" x14ac:dyDescent="0.25">
      <c r="F562" s="134"/>
      <c r="G562" s="134"/>
      <c r="H562" s="53"/>
      <c r="I562" s="52"/>
      <c r="J562" s="52"/>
      <c r="K562" s="52"/>
      <c r="L562" s="52"/>
      <c r="M562" s="52"/>
      <c r="N562" s="52"/>
      <c r="O562" s="52"/>
      <c r="P562" s="52"/>
      <c r="Q562" s="52"/>
      <c r="R562" s="52"/>
      <c r="S562" s="52"/>
    </row>
    <row r="563" spans="6:19" x14ac:dyDescent="0.25">
      <c r="F563" s="134"/>
      <c r="G563" s="134"/>
      <c r="H563" s="53"/>
      <c r="I563" s="52"/>
      <c r="J563" s="52"/>
      <c r="K563" s="52"/>
      <c r="L563" s="52"/>
      <c r="M563" s="52"/>
      <c r="N563" s="52"/>
      <c r="O563" s="52"/>
      <c r="P563" s="52"/>
      <c r="Q563" s="52"/>
      <c r="R563" s="52"/>
      <c r="S563" s="52"/>
    </row>
    <row r="564" spans="6:19" x14ac:dyDescent="0.25">
      <c r="F564" s="134"/>
      <c r="G564" s="134"/>
      <c r="H564" s="53"/>
      <c r="I564" s="52"/>
      <c r="J564" s="52"/>
      <c r="K564" s="52"/>
      <c r="L564" s="52"/>
      <c r="M564" s="52"/>
      <c r="N564" s="52"/>
      <c r="O564" s="52"/>
      <c r="P564" s="52"/>
      <c r="Q564" s="52"/>
      <c r="R564" s="52"/>
      <c r="S564" s="52"/>
    </row>
    <row r="565" spans="6:19" x14ac:dyDescent="0.25">
      <c r="F565" s="134"/>
      <c r="G565" s="134"/>
      <c r="H565" s="53"/>
      <c r="I565" s="52"/>
      <c r="J565" s="52"/>
      <c r="K565" s="52"/>
      <c r="L565" s="52"/>
      <c r="M565" s="52"/>
      <c r="N565" s="52"/>
      <c r="O565" s="52"/>
      <c r="P565" s="52"/>
      <c r="Q565" s="52"/>
      <c r="R565" s="52"/>
      <c r="S565" s="52"/>
    </row>
    <row r="566" spans="6:19" x14ac:dyDescent="0.25">
      <c r="F566" s="134"/>
      <c r="G566" s="134"/>
      <c r="H566" s="53"/>
      <c r="I566" s="52"/>
      <c r="J566" s="52"/>
      <c r="K566" s="52"/>
      <c r="L566" s="52"/>
      <c r="M566" s="52"/>
      <c r="N566" s="52"/>
      <c r="O566" s="52"/>
      <c r="P566" s="52"/>
      <c r="Q566" s="52"/>
      <c r="R566" s="52"/>
      <c r="S566" s="52"/>
    </row>
    <row r="567" spans="6:19" x14ac:dyDescent="0.25">
      <c r="F567" s="134"/>
      <c r="G567" s="134"/>
      <c r="H567" s="53"/>
      <c r="I567" s="52"/>
      <c r="J567" s="52"/>
      <c r="K567" s="52"/>
      <c r="L567" s="52"/>
      <c r="M567" s="52"/>
      <c r="N567" s="52"/>
      <c r="O567" s="52"/>
      <c r="P567" s="52"/>
      <c r="Q567" s="52"/>
      <c r="R567" s="52"/>
      <c r="S567" s="52"/>
    </row>
    <row r="568" spans="6:19" x14ac:dyDescent="0.25">
      <c r="F568" s="134"/>
      <c r="G568" s="134"/>
      <c r="H568" s="53"/>
      <c r="I568" s="52"/>
      <c r="J568" s="52"/>
      <c r="K568" s="52"/>
      <c r="L568" s="52"/>
      <c r="M568" s="52"/>
      <c r="N568" s="52"/>
      <c r="O568" s="52"/>
      <c r="P568" s="52"/>
      <c r="Q568" s="52"/>
      <c r="R568" s="52"/>
      <c r="S568" s="52"/>
    </row>
    <row r="569" spans="6:19" x14ac:dyDescent="0.25">
      <c r="F569" s="134"/>
      <c r="G569" s="134"/>
      <c r="H569" s="53"/>
      <c r="I569" s="52"/>
      <c r="J569" s="52"/>
      <c r="K569" s="52"/>
      <c r="L569" s="52"/>
      <c r="M569" s="52"/>
      <c r="N569" s="52"/>
      <c r="O569" s="52"/>
      <c r="P569" s="52"/>
      <c r="Q569" s="52"/>
      <c r="R569" s="52"/>
      <c r="S569" s="52"/>
    </row>
    <row r="570" spans="6:19" x14ac:dyDescent="0.25">
      <c r="F570" s="134"/>
      <c r="G570" s="134"/>
      <c r="H570" s="53"/>
      <c r="I570" s="52"/>
      <c r="J570" s="52"/>
      <c r="K570" s="52"/>
      <c r="L570" s="52"/>
      <c r="M570" s="52"/>
      <c r="N570" s="52"/>
      <c r="O570" s="52"/>
      <c r="P570" s="52"/>
      <c r="Q570" s="52"/>
      <c r="R570" s="52"/>
      <c r="S570" s="52"/>
    </row>
    <row r="571" spans="6:19" x14ac:dyDescent="0.25">
      <c r="F571" s="134"/>
      <c r="G571" s="134"/>
      <c r="H571" s="53"/>
      <c r="I571" s="52"/>
      <c r="J571" s="52"/>
      <c r="K571" s="52"/>
      <c r="L571" s="52"/>
      <c r="M571" s="52"/>
      <c r="N571" s="52"/>
      <c r="O571" s="52"/>
      <c r="P571" s="52"/>
      <c r="Q571" s="52"/>
      <c r="R571" s="52"/>
      <c r="S571" s="52"/>
    </row>
    <row r="572" spans="6:19" x14ac:dyDescent="0.25">
      <c r="F572" s="134"/>
      <c r="G572" s="134"/>
      <c r="H572" s="53"/>
      <c r="I572" s="52"/>
      <c r="J572" s="52"/>
      <c r="K572" s="52"/>
      <c r="L572" s="52"/>
      <c r="M572" s="52"/>
      <c r="N572" s="52"/>
      <c r="O572" s="52"/>
      <c r="P572" s="52"/>
      <c r="Q572" s="52"/>
      <c r="R572" s="52"/>
      <c r="S572" s="52"/>
    </row>
    <row r="573" spans="6:19" x14ac:dyDescent="0.25">
      <c r="F573" s="134"/>
      <c r="G573" s="134"/>
      <c r="H573" s="53"/>
      <c r="I573" s="52"/>
      <c r="J573" s="52"/>
      <c r="K573" s="52"/>
      <c r="L573" s="52"/>
      <c r="M573" s="52"/>
      <c r="N573" s="52"/>
      <c r="O573" s="52"/>
      <c r="P573" s="52"/>
      <c r="Q573" s="52"/>
      <c r="R573" s="52"/>
      <c r="S573" s="52"/>
    </row>
    <row r="574" spans="6:19" x14ac:dyDescent="0.25">
      <c r="F574" s="134"/>
      <c r="G574" s="134"/>
      <c r="H574" s="53"/>
      <c r="I574" s="52"/>
      <c r="J574" s="52"/>
      <c r="K574" s="52"/>
      <c r="L574" s="52"/>
      <c r="M574" s="52"/>
      <c r="N574" s="52"/>
      <c r="O574" s="52"/>
      <c r="P574" s="52"/>
      <c r="Q574" s="52"/>
      <c r="R574" s="52"/>
      <c r="S574" s="52"/>
    </row>
    <row r="575" spans="6:19" x14ac:dyDescent="0.25">
      <c r="F575" s="134"/>
      <c r="G575" s="134"/>
      <c r="H575" s="53"/>
      <c r="I575" s="52"/>
      <c r="J575" s="52"/>
      <c r="K575" s="52"/>
      <c r="L575" s="52"/>
      <c r="M575" s="52"/>
      <c r="N575" s="52"/>
      <c r="O575" s="52"/>
      <c r="P575" s="52"/>
      <c r="Q575" s="52"/>
      <c r="R575" s="52"/>
      <c r="S575" s="52"/>
    </row>
    <row r="576" spans="6:19" x14ac:dyDescent="0.25">
      <c r="F576" s="134"/>
      <c r="G576" s="134"/>
      <c r="H576" s="53"/>
      <c r="I576" s="52"/>
      <c r="J576" s="52"/>
      <c r="K576" s="52"/>
      <c r="L576" s="52"/>
      <c r="M576" s="52"/>
      <c r="N576" s="52"/>
      <c r="O576" s="52"/>
      <c r="P576" s="52"/>
      <c r="Q576" s="52"/>
      <c r="R576" s="52"/>
      <c r="S576" s="52"/>
    </row>
    <row r="577" spans="6:19" x14ac:dyDescent="0.25">
      <c r="F577" s="134"/>
      <c r="G577" s="134"/>
      <c r="H577" s="53"/>
      <c r="I577" s="52"/>
      <c r="J577" s="52"/>
      <c r="K577" s="52"/>
      <c r="L577" s="52"/>
      <c r="M577" s="52"/>
      <c r="N577" s="52"/>
      <c r="O577" s="52"/>
      <c r="P577" s="52"/>
      <c r="Q577" s="52"/>
      <c r="R577" s="52"/>
      <c r="S577" s="52"/>
    </row>
    <row r="578" spans="6:19" x14ac:dyDescent="0.25">
      <c r="F578" s="134"/>
      <c r="G578" s="134"/>
      <c r="H578" s="53"/>
      <c r="I578" s="52"/>
      <c r="J578" s="52"/>
      <c r="K578" s="52"/>
      <c r="L578" s="52"/>
      <c r="M578" s="52"/>
      <c r="N578" s="52"/>
      <c r="O578" s="52"/>
      <c r="P578" s="52"/>
      <c r="Q578" s="52"/>
      <c r="R578" s="52"/>
      <c r="S578" s="52"/>
    </row>
    <row r="579" spans="6:19" x14ac:dyDescent="0.25">
      <c r="F579" s="134"/>
      <c r="G579" s="134"/>
      <c r="H579" s="53"/>
      <c r="I579" s="52"/>
      <c r="J579" s="52"/>
      <c r="K579" s="52"/>
      <c r="L579" s="52"/>
      <c r="M579" s="52"/>
      <c r="N579" s="52"/>
      <c r="O579" s="52"/>
      <c r="P579" s="52"/>
      <c r="Q579" s="52"/>
      <c r="R579" s="52"/>
      <c r="S579" s="52"/>
    </row>
    <row r="580" spans="6:19" x14ac:dyDescent="0.25">
      <c r="F580" s="134"/>
      <c r="G580" s="134"/>
      <c r="H580" s="53"/>
      <c r="I580" s="52"/>
      <c r="J580" s="52"/>
      <c r="K580" s="52"/>
      <c r="L580" s="52"/>
      <c r="M580" s="52"/>
      <c r="N580" s="52"/>
      <c r="O580" s="52"/>
      <c r="P580" s="52"/>
      <c r="Q580" s="52"/>
      <c r="R580" s="52"/>
      <c r="S580" s="52"/>
    </row>
    <row r="581" spans="6:19" x14ac:dyDescent="0.25">
      <c r="F581" s="134"/>
      <c r="G581" s="134"/>
      <c r="H581" s="53"/>
      <c r="I581" s="52"/>
      <c r="J581" s="52"/>
      <c r="K581" s="52"/>
      <c r="L581" s="52"/>
      <c r="M581" s="52"/>
      <c r="N581" s="52"/>
      <c r="O581" s="52"/>
      <c r="P581" s="52"/>
      <c r="Q581" s="52"/>
      <c r="R581" s="52"/>
      <c r="S581" s="52"/>
    </row>
    <row r="582" spans="6:19" x14ac:dyDescent="0.25">
      <c r="F582" s="134"/>
      <c r="G582" s="134"/>
      <c r="H582" s="53"/>
      <c r="I582" s="52"/>
      <c r="J582" s="52"/>
      <c r="K582" s="52"/>
      <c r="L582" s="52"/>
      <c r="M582" s="52"/>
      <c r="N582" s="52"/>
      <c r="O582" s="52"/>
      <c r="P582" s="52"/>
      <c r="Q582" s="52"/>
      <c r="R582" s="52"/>
      <c r="S582" s="52"/>
    </row>
    <row r="583" spans="6:19" x14ac:dyDescent="0.25">
      <c r="F583" s="134"/>
      <c r="G583" s="134"/>
      <c r="H583" s="53"/>
      <c r="I583" s="52"/>
      <c r="J583" s="52"/>
      <c r="K583" s="52"/>
      <c r="L583" s="52"/>
      <c r="M583" s="52"/>
      <c r="N583" s="52"/>
      <c r="O583" s="52"/>
      <c r="P583" s="52"/>
      <c r="Q583" s="52"/>
      <c r="R583" s="52"/>
      <c r="S583" s="52"/>
    </row>
    <row r="584" spans="6:19" x14ac:dyDescent="0.25">
      <c r="F584" s="134"/>
      <c r="G584" s="134"/>
      <c r="H584" s="53"/>
      <c r="I584" s="52"/>
      <c r="J584" s="52"/>
      <c r="K584" s="52"/>
      <c r="L584" s="52"/>
      <c r="M584" s="52"/>
      <c r="N584" s="52"/>
      <c r="O584" s="52"/>
      <c r="P584" s="52"/>
      <c r="Q584" s="52"/>
      <c r="R584" s="52"/>
      <c r="S584" s="52"/>
    </row>
    <row r="585" spans="6:19" x14ac:dyDescent="0.25">
      <c r="F585" s="134"/>
      <c r="G585" s="134"/>
      <c r="H585" s="53"/>
      <c r="I585" s="52"/>
      <c r="J585" s="52"/>
      <c r="K585" s="52"/>
      <c r="L585" s="52"/>
      <c r="M585" s="52"/>
      <c r="N585" s="52"/>
      <c r="O585" s="52"/>
      <c r="P585" s="52"/>
      <c r="Q585" s="52"/>
      <c r="R585" s="52"/>
      <c r="S585" s="52"/>
    </row>
    <row r="586" spans="6:19" x14ac:dyDescent="0.25">
      <c r="F586" s="134"/>
      <c r="G586" s="134"/>
      <c r="H586" s="53"/>
      <c r="I586" s="52"/>
      <c r="J586" s="52"/>
      <c r="K586" s="52"/>
      <c r="L586" s="52"/>
      <c r="M586" s="52"/>
      <c r="N586" s="52"/>
      <c r="O586" s="52"/>
      <c r="P586" s="52"/>
      <c r="Q586" s="52"/>
      <c r="R586" s="52"/>
      <c r="S586" s="52"/>
    </row>
    <row r="587" spans="6:19" x14ac:dyDescent="0.25">
      <c r="F587" s="134"/>
      <c r="G587" s="134"/>
      <c r="H587" s="53"/>
      <c r="I587" s="52"/>
      <c r="J587" s="52"/>
      <c r="K587" s="52"/>
      <c r="L587" s="52"/>
      <c r="M587" s="52"/>
      <c r="N587" s="52"/>
      <c r="O587" s="52"/>
      <c r="P587" s="52"/>
      <c r="Q587" s="52"/>
      <c r="R587" s="52"/>
      <c r="S587" s="52"/>
    </row>
    <row r="588" spans="6:19" x14ac:dyDescent="0.25">
      <c r="F588" s="134"/>
      <c r="G588" s="134"/>
      <c r="H588" s="53"/>
      <c r="I588" s="52"/>
      <c r="J588" s="52"/>
      <c r="K588" s="52"/>
      <c r="L588" s="52"/>
      <c r="M588" s="52"/>
      <c r="N588" s="52"/>
      <c r="O588" s="52"/>
      <c r="P588" s="52"/>
      <c r="Q588" s="52"/>
      <c r="R588" s="52"/>
      <c r="S588" s="52"/>
    </row>
    <row r="589" spans="6:19" x14ac:dyDescent="0.25">
      <c r="F589" s="134"/>
      <c r="G589" s="134"/>
      <c r="H589" s="53"/>
      <c r="I589" s="52"/>
      <c r="J589" s="52"/>
      <c r="K589" s="52"/>
      <c r="L589" s="52"/>
      <c r="M589" s="52"/>
      <c r="N589" s="52"/>
      <c r="O589" s="52"/>
      <c r="P589" s="52"/>
      <c r="Q589" s="52"/>
      <c r="R589" s="52"/>
      <c r="S589" s="52"/>
    </row>
    <row r="590" spans="6:19" x14ac:dyDescent="0.25">
      <c r="F590" s="134"/>
      <c r="G590" s="134"/>
      <c r="H590" s="53"/>
      <c r="I590" s="52"/>
      <c r="J590" s="52"/>
      <c r="K590" s="52"/>
      <c r="L590" s="52"/>
      <c r="M590" s="52"/>
      <c r="N590" s="52"/>
      <c r="O590" s="52"/>
      <c r="P590" s="52"/>
      <c r="Q590" s="52"/>
      <c r="R590" s="52"/>
      <c r="S590" s="52"/>
    </row>
    <row r="591" spans="6:19" x14ac:dyDescent="0.25">
      <c r="F591" s="134"/>
      <c r="G591" s="134"/>
      <c r="H591" s="53"/>
      <c r="I591" s="52"/>
      <c r="J591" s="52"/>
      <c r="K591" s="52"/>
      <c r="L591" s="52"/>
      <c r="M591" s="52"/>
      <c r="N591" s="52"/>
      <c r="O591" s="52"/>
      <c r="P591" s="52"/>
      <c r="Q591" s="52"/>
      <c r="R591" s="52"/>
      <c r="S591" s="52"/>
    </row>
    <row r="592" spans="6:19" x14ac:dyDescent="0.25">
      <c r="F592" s="134"/>
      <c r="G592" s="134"/>
      <c r="H592" s="53"/>
      <c r="I592" s="52"/>
      <c r="J592" s="52"/>
      <c r="K592" s="52"/>
      <c r="L592" s="52"/>
      <c r="M592" s="52"/>
      <c r="N592" s="52"/>
      <c r="O592" s="52"/>
      <c r="P592" s="52"/>
      <c r="Q592" s="52"/>
      <c r="R592" s="52"/>
      <c r="S592" s="52"/>
    </row>
    <row r="593" spans="6:19" x14ac:dyDescent="0.25">
      <c r="F593" s="134"/>
      <c r="G593" s="134"/>
      <c r="H593" s="53"/>
      <c r="I593" s="52"/>
      <c r="J593" s="52"/>
      <c r="K593" s="52"/>
      <c r="L593" s="52"/>
      <c r="M593" s="52"/>
      <c r="N593" s="52"/>
      <c r="O593" s="52"/>
      <c r="P593" s="52"/>
      <c r="Q593" s="52"/>
      <c r="R593" s="52"/>
      <c r="S593" s="52"/>
    </row>
    <row r="594" spans="6:19" x14ac:dyDescent="0.25">
      <c r="F594" s="134"/>
      <c r="G594" s="134"/>
      <c r="H594" s="53"/>
      <c r="I594" s="52"/>
      <c r="J594" s="52"/>
      <c r="K594" s="52"/>
      <c r="L594" s="52"/>
      <c r="M594" s="52"/>
      <c r="N594" s="52"/>
      <c r="O594" s="52"/>
      <c r="P594" s="52"/>
      <c r="Q594" s="52"/>
      <c r="R594" s="52"/>
      <c r="S594" s="52"/>
    </row>
    <row r="595" spans="6:19" x14ac:dyDescent="0.25">
      <c r="F595" s="134"/>
      <c r="G595" s="134"/>
      <c r="H595" s="53"/>
      <c r="I595" s="52"/>
      <c r="J595" s="52"/>
      <c r="K595" s="52"/>
      <c r="L595" s="52"/>
      <c r="M595" s="52"/>
      <c r="N595" s="52"/>
      <c r="O595" s="52"/>
      <c r="P595" s="52"/>
      <c r="Q595" s="52"/>
      <c r="R595" s="52"/>
      <c r="S595" s="52"/>
    </row>
    <row r="596" spans="6:19" x14ac:dyDescent="0.25">
      <c r="F596" s="134"/>
      <c r="G596" s="134"/>
      <c r="H596" s="53"/>
      <c r="I596" s="52"/>
      <c r="J596" s="52"/>
      <c r="K596" s="52"/>
      <c r="L596" s="52"/>
      <c r="M596" s="52"/>
      <c r="N596" s="52"/>
      <c r="O596" s="52"/>
      <c r="P596" s="52"/>
      <c r="Q596" s="52"/>
      <c r="R596" s="52"/>
      <c r="S596" s="52"/>
    </row>
    <row r="597" spans="6:19" x14ac:dyDescent="0.25">
      <c r="F597" s="134"/>
      <c r="G597" s="134"/>
      <c r="H597" s="53"/>
      <c r="I597" s="52"/>
      <c r="J597" s="52"/>
      <c r="K597" s="52"/>
      <c r="L597" s="52"/>
      <c r="M597" s="52"/>
      <c r="N597" s="52"/>
      <c r="O597" s="52"/>
      <c r="P597" s="52"/>
      <c r="Q597" s="52"/>
      <c r="R597" s="52"/>
      <c r="S597" s="52"/>
    </row>
    <row r="598" spans="6:19" x14ac:dyDescent="0.25">
      <c r="F598" s="134"/>
      <c r="G598" s="134"/>
      <c r="H598" s="53"/>
      <c r="I598" s="52"/>
      <c r="J598" s="52"/>
      <c r="K598" s="52"/>
      <c r="L598" s="52"/>
      <c r="M598" s="52"/>
      <c r="N598" s="52"/>
      <c r="O598" s="52"/>
      <c r="P598" s="52"/>
      <c r="Q598" s="52"/>
      <c r="R598" s="52"/>
      <c r="S598" s="52"/>
    </row>
    <row r="599" spans="6:19" x14ac:dyDescent="0.25">
      <c r="F599" s="134"/>
      <c r="G599" s="134"/>
      <c r="H599" s="53"/>
      <c r="I599" s="52"/>
      <c r="J599" s="52"/>
      <c r="K599" s="52"/>
      <c r="L599" s="52"/>
      <c r="M599" s="52"/>
      <c r="N599" s="52"/>
      <c r="O599" s="52"/>
      <c r="P599" s="52"/>
      <c r="Q599" s="52"/>
      <c r="R599" s="52"/>
      <c r="S599" s="52"/>
    </row>
    <row r="600" spans="6:19" x14ac:dyDescent="0.25">
      <c r="F600" s="134"/>
      <c r="G600" s="134"/>
      <c r="H600" s="53"/>
      <c r="I600" s="52"/>
      <c r="J600" s="52"/>
      <c r="K600" s="52"/>
      <c r="L600" s="52"/>
      <c r="M600" s="52"/>
      <c r="N600" s="52"/>
      <c r="O600" s="52"/>
      <c r="P600" s="52"/>
      <c r="Q600" s="52"/>
      <c r="R600" s="52"/>
      <c r="S600" s="52"/>
    </row>
    <row r="601" spans="6:19" x14ac:dyDescent="0.25">
      <c r="F601" s="134"/>
      <c r="G601" s="134"/>
      <c r="H601" s="53"/>
      <c r="I601" s="52"/>
      <c r="J601" s="52"/>
      <c r="K601" s="52"/>
      <c r="L601" s="52"/>
      <c r="M601" s="52"/>
      <c r="N601" s="52"/>
      <c r="O601" s="52"/>
      <c r="P601" s="52"/>
      <c r="Q601" s="52"/>
      <c r="R601" s="52"/>
      <c r="S601" s="52"/>
    </row>
    <row r="602" spans="6:19" x14ac:dyDescent="0.25">
      <c r="F602" s="134"/>
      <c r="G602" s="134"/>
      <c r="H602" s="53"/>
      <c r="I602" s="52"/>
      <c r="J602" s="52"/>
      <c r="K602" s="52"/>
      <c r="L602" s="52"/>
      <c r="M602" s="52"/>
      <c r="N602" s="52"/>
      <c r="O602" s="52"/>
      <c r="P602" s="52"/>
      <c r="Q602" s="52"/>
      <c r="R602" s="52"/>
      <c r="S602" s="52"/>
    </row>
    <row r="603" spans="6:19" x14ac:dyDescent="0.25">
      <c r="F603" s="134"/>
      <c r="G603" s="134"/>
      <c r="H603" s="53"/>
      <c r="I603" s="52"/>
      <c r="J603" s="52"/>
      <c r="K603" s="52"/>
      <c r="L603" s="52"/>
      <c r="M603" s="52"/>
      <c r="N603" s="52"/>
      <c r="O603" s="52"/>
      <c r="P603" s="52"/>
      <c r="Q603" s="52"/>
      <c r="R603" s="52"/>
      <c r="S603" s="52"/>
    </row>
    <row r="604" spans="6:19" x14ac:dyDescent="0.25">
      <c r="F604" s="134"/>
      <c r="G604" s="134"/>
      <c r="H604" s="53"/>
      <c r="I604" s="52"/>
      <c r="J604" s="52"/>
      <c r="K604" s="52"/>
      <c r="L604" s="52"/>
      <c r="M604" s="52"/>
      <c r="N604" s="52"/>
      <c r="O604" s="52"/>
      <c r="P604" s="52"/>
      <c r="Q604" s="52"/>
      <c r="R604" s="52"/>
      <c r="S604" s="52"/>
    </row>
    <row r="605" spans="6:19" x14ac:dyDescent="0.25">
      <c r="F605" s="134"/>
      <c r="G605" s="134"/>
      <c r="H605" s="53"/>
      <c r="I605" s="52"/>
      <c r="J605" s="52"/>
      <c r="K605" s="52"/>
      <c r="L605" s="52"/>
      <c r="M605" s="52"/>
      <c r="N605" s="52"/>
      <c r="O605" s="52"/>
      <c r="P605" s="52"/>
      <c r="Q605" s="52"/>
      <c r="R605" s="52"/>
      <c r="S605" s="52"/>
    </row>
    <row r="606" spans="6:19" x14ac:dyDescent="0.25">
      <c r="F606" s="134"/>
      <c r="G606" s="134"/>
      <c r="H606" s="53"/>
      <c r="I606" s="52"/>
      <c r="J606" s="52"/>
      <c r="K606" s="52"/>
      <c r="L606" s="52"/>
      <c r="M606" s="52"/>
      <c r="N606" s="52"/>
      <c r="O606" s="52"/>
      <c r="P606" s="52"/>
      <c r="Q606" s="52"/>
      <c r="R606" s="52"/>
      <c r="S606" s="52"/>
    </row>
    <row r="607" spans="6:19" x14ac:dyDescent="0.25">
      <c r="F607" s="134"/>
      <c r="G607" s="134"/>
      <c r="H607" s="53"/>
      <c r="I607" s="52"/>
      <c r="J607" s="52"/>
      <c r="K607" s="52"/>
      <c r="L607" s="52"/>
      <c r="M607" s="52"/>
      <c r="N607" s="52"/>
      <c r="O607" s="52"/>
      <c r="P607" s="52"/>
      <c r="Q607" s="52"/>
      <c r="R607" s="52"/>
      <c r="S607" s="52"/>
    </row>
    <row r="608" spans="6:19" x14ac:dyDescent="0.25">
      <c r="F608" s="134"/>
      <c r="G608" s="134"/>
      <c r="H608" s="53"/>
      <c r="I608" s="52"/>
      <c r="J608" s="52"/>
      <c r="K608" s="52"/>
      <c r="L608" s="52"/>
      <c r="M608" s="52"/>
      <c r="N608" s="52"/>
      <c r="O608" s="52"/>
      <c r="P608" s="52"/>
      <c r="Q608" s="52"/>
      <c r="R608" s="52"/>
      <c r="S608" s="52"/>
    </row>
    <row r="609" spans="6:19" x14ac:dyDescent="0.25">
      <c r="F609" s="134"/>
      <c r="G609" s="134"/>
      <c r="H609" s="53"/>
      <c r="I609" s="52"/>
      <c r="J609" s="52"/>
      <c r="K609" s="52"/>
      <c r="L609" s="52"/>
      <c r="M609" s="52"/>
      <c r="N609" s="52"/>
      <c r="O609" s="52"/>
      <c r="P609" s="52"/>
      <c r="Q609" s="52"/>
      <c r="R609" s="52"/>
      <c r="S609" s="52"/>
    </row>
    <row r="610" spans="6:19" x14ac:dyDescent="0.25">
      <c r="F610" s="134"/>
      <c r="G610" s="134"/>
      <c r="H610" s="53"/>
      <c r="I610" s="52"/>
      <c r="J610" s="52"/>
      <c r="K610" s="52"/>
      <c r="L610" s="52"/>
      <c r="M610" s="52"/>
      <c r="N610" s="52"/>
      <c r="O610" s="52"/>
      <c r="P610" s="52"/>
      <c r="Q610" s="52"/>
      <c r="R610" s="52"/>
      <c r="S610" s="52"/>
    </row>
    <row r="611" spans="6:19" x14ac:dyDescent="0.25">
      <c r="F611" s="134"/>
      <c r="G611" s="134"/>
      <c r="H611" s="53"/>
      <c r="I611" s="52"/>
      <c r="J611" s="52"/>
      <c r="K611" s="52"/>
      <c r="L611" s="52"/>
      <c r="M611" s="52"/>
      <c r="N611" s="52"/>
      <c r="O611" s="52"/>
      <c r="P611" s="52"/>
      <c r="Q611" s="52"/>
      <c r="R611" s="52"/>
      <c r="S611" s="52"/>
    </row>
    <row r="612" spans="6:19" x14ac:dyDescent="0.25">
      <c r="F612" s="134"/>
      <c r="G612" s="134"/>
      <c r="H612" s="53"/>
      <c r="I612" s="52"/>
      <c r="J612" s="52"/>
      <c r="K612" s="52"/>
      <c r="L612" s="52"/>
      <c r="M612" s="52"/>
      <c r="N612" s="52"/>
      <c r="O612" s="52"/>
      <c r="P612" s="52"/>
      <c r="Q612" s="52"/>
      <c r="R612" s="52"/>
      <c r="S612" s="52"/>
    </row>
    <row r="613" spans="6:19" x14ac:dyDescent="0.25">
      <c r="F613" s="134"/>
      <c r="G613" s="134"/>
      <c r="H613" s="53"/>
      <c r="I613" s="52"/>
      <c r="J613" s="52"/>
      <c r="K613" s="52"/>
      <c r="L613" s="52"/>
      <c r="M613" s="52"/>
      <c r="N613" s="52"/>
      <c r="O613" s="52"/>
      <c r="P613" s="52"/>
      <c r="Q613" s="52"/>
      <c r="R613" s="52"/>
      <c r="S613" s="52"/>
    </row>
    <row r="614" spans="6:19" x14ac:dyDescent="0.25">
      <c r="F614" s="134"/>
      <c r="G614" s="134"/>
      <c r="H614" s="53"/>
      <c r="I614" s="52"/>
      <c r="J614" s="52"/>
      <c r="K614" s="52"/>
      <c r="L614" s="52"/>
      <c r="M614" s="52"/>
      <c r="N614" s="52"/>
      <c r="O614" s="52"/>
      <c r="P614" s="52"/>
      <c r="Q614" s="52"/>
      <c r="R614" s="52"/>
      <c r="S614" s="52"/>
    </row>
    <row r="615" spans="6:19" x14ac:dyDescent="0.25">
      <c r="F615" s="134"/>
      <c r="G615" s="134"/>
      <c r="H615" s="53"/>
      <c r="I615" s="52"/>
      <c r="J615" s="52"/>
      <c r="K615" s="52"/>
      <c r="L615" s="52"/>
      <c r="M615" s="52"/>
      <c r="N615" s="52"/>
      <c r="O615" s="52"/>
      <c r="P615" s="52"/>
      <c r="Q615" s="52"/>
      <c r="R615" s="52"/>
      <c r="S615" s="52"/>
    </row>
    <row r="616" spans="6:19" x14ac:dyDescent="0.25">
      <c r="F616" s="134"/>
      <c r="G616" s="134"/>
      <c r="H616" s="53"/>
      <c r="I616" s="52"/>
      <c r="J616" s="52"/>
      <c r="K616" s="52"/>
      <c r="L616" s="52"/>
      <c r="M616" s="52"/>
      <c r="N616" s="52"/>
      <c r="O616" s="52"/>
      <c r="P616" s="52"/>
      <c r="Q616" s="52"/>
      <c r="R616" s="52"/>
      <c r="S616" s="52"/>
    </row>
    <row r="617" spans="6:19" x14ac:dyDescent="0.25">
      <c r="F617" s="134"/>
      <c r="G617" s="134"/>
      <c r="H617" s="53"/>
      <c r="I617" s="52"/>
      <c r="J617" s="52"/>
      <c r="K617" s="52"/>
      <c r="L617" s="52"/>
      <c r="M617" s="52"/>
      <c r="N617" s="52"/>
      <c r="O617" s="52"/>
      <c r="P617" s="52"/>
      <c r="Q617" s="52"/>
      <c r="R617" s="52"/>
      <c r="S617" s="52"/>
    </row>
    <row r="618" spans="6:19" x14ac:dyDescent="0.25">
      <c r="F618" s="134"/>
      <c r="G618" s="134"/>
      <c r="H618" s="53"/>
      <c r="I618" s="52"/>
      <c r="J618" s="52"/>
      <c r="K618" s="52"/>
      <c r="L618" s="52"/>
      <c r="M618" s="52"/>
      <c r="N618" s="52"/>
      <c r="O618" s="52"/>
      <c r="P618" s="52"/>
      <c r="Q618" s="52"/>
      <c r="R618" s="52"/>
      <c r="S618" s="52"/>
    </row>
    <row r="619" spans="6:19" x14ac:dyDescent="0.25">
      <c r="F619" s="134"/>
      <c r="G619" s="134"/>
      <c r="H619" s="53"/>
      <c r="I619" s="52"/>
      <c r="J619" s="52"/>
      <c r="K619" s="52"/>
      <c r="L619" s="52"/>
      <c r="M619" s="52"/>
      <c r="N619" s="52"/>
      <c r="O619" s="52"/>
      <c r="P619" s="52"/>
      <c r="Q619" s="52"/>
      <c r="R619" s="52"/>
      <c r="S619" s="52"/>
    </row>
    <row r="620" spans="6:19" x14ac:dyDescent="0.25">
      <c r="F620" s="134"/>
      <c r="G620" s="134"/>
      <c r="H620" s="53"/>
      <c r="I620" s="52"/>
      <c r="J620" s="52"/>
      <c r="K620" s="52"/>
      <c r="L620" s="52"/>
      <c r="M620" s="52"/>
      <c r="N620" s="52"/>
      <c r="O620" s="52"/>
      <c r="P620" s="52"/>
      <c r="Q620" s="52"/>
      <c r="R620" s="52"/>
      <c r="S620" s="52"/>
    </row>
    <row r="621" spans="6:19" x14ac:dyDescent="0.25">
      <c r="F621" s="134"/>
      <c r="G621" s="134"/>
      <c r="H621" s="53"/>
      <c r="I621" s="52"/>
      <c r="J621" s="52"/>
      <c r="K621" s="52"/>
      <c r="L621" s="52"/>
      <c r="M621" s="52"/>
      <c r="N621" s="52"/>
      <c r="O621" s="52"/>
      <c r="P621" s="52"/>
      <c r="Q621" s="52"/>
      <c r="R621" s="52"/>
      <c r="S621" s="52"/>
    </row>
    <row r="622" spans="6:19" x14ac:dyDescent="0.25">
      <c r="F622" s="134"/>
      <c r="G622" s="134"/>
      <c r="H622" s="53"/>
      <c r="I622" s="52"/>
      <c r="J622" s="52"/>
      <c r="K622" s="52"/>
      <c r="L622" s="52"/>
      <c r="M622" s="52"/>
      <c r="N622" s="52"/>
      <c r="O622" s="52"/>
      <c r="P622" s="52"/>
      <c r="Q622" s="52"/>
      <c r="R622" s="52"/>
      <c r="S622" s="52"/>
    </row>
    <row r="623" spans="6:19" x14ac:dyDescent="0.25">
      <c r="F623" s="134"/>
      <c r="G623" s="134"/>
      <c r="H623" s="53"/>
      <c r="I623" s="52"/>
      <c r="J623" s="52"/>
      <c r="K623" s="52"/>
      <c r="L623" s="52"/>
      <c r="M623" s="52"/>
      <c r="N623" s="52"/>
      <c r="O623" s="52"/>
      <c r="P623" s="52"/>
      <c r="Q623" s="52"/>
      <c r="R623" s="52"/>
      <c r="S623" s="52"/>
    </row>
    <row r="624" spans="6:19" x14ac:dyDescent="0.25">
      <c r="F624" s="134"/>
      <c r="G624" s="134"/>
      <c r="H624" s="53"/>
      <c r="I624" s="52"/>
      <c r="J624" s="52"/>
      <c r="K624" s="52"/>
      <c r="L624" s="52"/>
      <c r="M624" s="52"/>
      <c r="N624" s="52"/>
      <c r="O624" s="52"/>
      <c r="P624" s="52"/>
      <c r="Q624" s="52"/>
      <c r="R624" s="52"/>
      <c r="S624" s="52"/>
    </row>
    <row r="625" spans="6:19" x14ac:dyDescent="0.25">
      <c r="F625" s="134"/>
      <c r="G625" s="134"/>
      <c r="H625" s="53"/>
      <c r="I625" s="52"/>
      <c r="J625" s="52"/>
      <c r="K625" s="52"/>
      <c r="L625" s="52"/>
      <c r="M625" s="52"/>
      <c r="N625" s="52"/>
      <c r="O625" s="52"/>
      <c r="P625" s="52"/>
      <c r="Q625" s="52"/>
      <c r="R625" s="52"/>
      <c r="S625" s="52"/>
    </row>
    <row r="626" spans="6:19" x14ac:dyDescent="0.25">
      <c r="F626" s="134"/>
      <c r="G626" s="134"/>
      <c r="H626" s="53"/>
      <c r="I626" s="52"/>
      <c r="J626" s="52"/>
      <c r="K626" s="52"/>
      <c r="L626" s="52"/>
      <c r="M626" s="52"/>
      <c r="N626" s="52"/>
      <c r="O626" s="52"/>
      <c r="P626" s="52"/>
      <c r="Q626" s="52"/>
      <c r="R626" s="52"/>
      <c r="S626" s="52"/>
    </row>
    <row r="627" spans="6:19" x14ac:dyDescent="0.25">
      <c r="F627" s="134"/>
      <c r="G627" s="134"/>
      <c r="H627" s="53"/>
      <c r="I627" s="52"/>
      <c r="J627" s="52"/>
      <c r="K627" s="52"/>
      <c r="L627" s="52"/>
      <c r="M627" s="52"/>
      <c r="N627" s="52"/>
      <c r="O627" s="52"/>
      <c r="P627" s="52"/>
      <c r="Q627" s="52"/>
      <c r="R627" s="52"/>
      <c r="S627" s="52"/>
    </row>
    <row r="628" spans="6:19" x14ac:dyDescent="0.25">
      <c r="F628" s="134"/>
      <c r="G628" s="134"/>
      <c r="H628" s="53"/>
      <c r="I628" s="52"/>
      <c r="J628" s="52"/>
      <c r="K628" s="52"/>
      <c r="L628" s="52"/>
      <c r="M628" s="52"/>
      <c r="N628" s="52"/>
      <c r="O628" s="52"/>
      <c r="P628" s="52"/>
      <c r="Q628" s="52"/>
      <c r="R628" s="52"/>
      <c r="S628" s="52"/>
    </row>
    <row r="629" spans="6:19" x14ac:dyDescent="0.25">
      <c r="F629" s="134"/>
      <c r="G629" s="134"/>
      <c r="H629" s="53"/>
      <c r="I629" s="52"/>
      <c r="J629" s="52"/>
      <c r="K629" s="52"/>
      <c r="L629" s="52"/>
      <c r="M629" s="52"/>
      <c r="N629" s="52"/>
      <c r="O629" s="52"/>
      <c r="P629" s="52"/>
      <c r="Q629" s="52"/>
      <c r="R629" s="52"/>
      <c r="S629" s="52"/>
    </row>
    <row r="630" spans="6:19" x14ac:dyDescent="0.25">
      <c r="F630" s="134"/>
      <c r="G630" s="134"/>
      <c r="H630" s="53"/>
      <c r="I630" s="52"/>
      <c r="J630" s="52"/>
      <c r="K630" s="52"/>
      <c r="L630" s="52"/>
      <c r="M630" s="52"/>
      <c r="N630" s="52"/>
      <c r="O630" s="52"/>
      <c r="P630" s="52"/>
      <c r="Q630" s="52"/>
      <c r="R630" s="52"/>
      <c r="S630" s="52"/>
    </row>
    <row r="631" spans="6:19" x14ac:dyDescent="0.25">
      <c r="F631" s="134"/>
      <c r="G631" s="134"/>
      <c r="H631" s="53"/>
      <c r="I631" s="52"/>
      <c r="J631" s="52"/>
      <c r="K631" s="52"/>
      <c r="L631" s="52"/>
      <c r="M631" s="52"/>
      <c r="N631" s="52"/>
      <c r="O631" s="52"/>
      <c r="P631" s="52"/>
      <c r="Q631" s="52"/>
      <c r="R631" s="52"/>
      <c r="S631" s="52"/>
    </row>
    <row r="632" spans="6:19" x14ac:dyDescent="0.25">
      <c r="F632" s="134"/>
      <c r="G632" s="134"/>
      <c r="H632" s="53"/>
      <c r="I632" s="52"/>
      <c r="J632" s="52"/>
      <c r="K632" s="52"/>
      <c r="L632" s="52"/>
      <c r="M632" s="52"/>
      <c r="N632" s="52"/>
      <c r="O632" s="52"/>
      <c r="P632" s="52"/>
      <c r="Q632" s="52"/>
      <c r="R632" s="52"/>
      <c r="S632" s="52"/>
    </row>
    <row r="633" spans="6:19" x14ac:dyDescent="0.25">
      <c r="F633" s="134"/>
      <c r="G633" s="134"/>
      <c r="H633" s="53"/>
      <c r="I633" s="52"/>
      <c r="J633" s="52"/>
      <c r="K633" s="52"/>
      <c r="L633" s="52"/>
      <c r="M633" s="52"/>
      <c r="N633" s="52"/>
      <c r="O633" s="52"/>
      <c r="P633" s="52"/>
      <c r="Q633" s="52"/>
      <c r="R633" s="52"/>
      <c r="S633" s="52"/>
    </row>
    <row r="634" spans="6:19" x14ac:dyDescent="0.25">
      <c r="F634" s="134"/>
      <c r="G634" s="134"/>
      <c r="H634" s="53"/>
      <c r="I634" s="52"/>
      <c r="J634" s="52"/>
      <c r="K634" s="52"/>
      <c r="L634" s="52"/>
      <c r="M634" s="52"/>
      <c r="N634" s="52"/>
      <c r="O634" s="52"/>
      <c r="P634" s="52"/>
      <c r="Q634" s="52"/>
      <c r="R634" s="52"/>
      <c r="S634" s="52"/>
    </row>
    <row r="635" spans="6:19" x14ac:dyDescent="0.25">
      <c r="F635" s="134"/>
      <c r="G635" s="134"/>
      <c r="H635" s="53"/>
      <c r="I635" s="52"/>
      <c r="J635" s="52"/>
      <c r="K635" s="52"/>
      <c r="L635" s="52"/>
      <c r="M635" s="52"/>
      <c r="N635" s="52"/>
      <c r="O635" s="52"/>
      <c r="P635" s="52"/>
      <c r="Q635" s="52"/>
      <c r="R635" s="52"/>
      <c r="S635" s="52"/>
    </row>
    <row r="636" spans="6:19" x14ac:dyDescent="0.25">
      <c r="F636" s="134"/>
      <c r="G636" s="134"/>
      <c r="H636" s="53"/>
      <c r="I636" s="52"/>
      <c r="J636" s="52"/>
      <c r="K636" s="52"/>
      <c r="L636" s="52"/>
      <c r="M636" s="52"/>
      <c r="N636" s="52"/>
      <c r="O636" s="52"/>
      <c r="P636" s="52"/>
      <c r="Q636" s="52"/>
      <c r="R636" s="52"/>
      <c r="S636" s="52"/>
    </row>
    <row r="637" spans="6:19" x14ac:dyDescent="0.25">
      <c r="F637" s="134"/>
      <c r="G637" s="134"/>
      <c r="H637" s="53"/>
      <c r="I637" s="52"/>
      <c r="J637" s="52"/>
      <c r="K637" s="52"/>
      <c r="L637" s="52"/>
      <c r="M637" s="52"/>
      <c r="N637" s="52"/>
      <c r="O637" s="52"/>
      <c r="P637" s="52"/>
      <c r="Q637" s="52"/>
      <c r="R637" s="52"/>
      <c r="S637" s="52"/>
    </row>
    <row r="638" spans="6:19" x14ac:dyDescent="0.25">
      <c r="F638" s="134"/>
      <c r="G638" s="134"/>
      <c r="H638" s="53"/>
      <c r="I638" s="52"/>
      <c r="J638" s="52"/>
      <c r="K638" s="52"/>
      <c r="L638" s="52"/>
      <c r="M638" s="52"/>
      <c r="N638" s="52"/>
      <c r="O638" s="52"/>
      <c r="P638" s="52"/>
      <c r="Q638" s="52"/>
      <c r="R638" s="52"/>
      <c r="S638" s="52"/>
    </row>
    <row r="639" spans="6:19" x14ac:dyDescent="0.25">
      <c r="F639" s="134"/>
      <c r="G639" s="134"/>
      <c r="H639" s="53"/>
      <c r="I639" s="52"/>
      <c r="J639" s="52"/>
      <c r="K639" s="52"/>
      <c r="L639" s="52"/>
      <c r="M639" s="52"/>
      <c r="N639" s="52"/>
      <c r="O639" s="52"/>
      <c r="P639" s="52"/>
      <c r="Q639" s="52"/>
      <c r="R639" s="52"/>
      <c r="S639" s="52"/>
    </row>
    <row r="640" spans="6:19" x14ac:dyDescent="0.25">
      <c r="F640" s="134"/>
      <c r="G640" s="134"/>
      <c r="H640" s="53"/>
      <c r="I640" s="52"/>
      <c r="J640" s="52"/>
      <c r="K640" s="52"/>
      <c r="L640" s="52"/>
      <c r="M640" s="52"/>
      <c r="N640" s="52"/>
      <c r="O640" s="52"/>
      <c r="P640" s="52"/>
      <c r="Q640" s="52"/>
      <c r="R640" s="52"/>
      <c r="S640" s="52"/>
    </row>
    <row r="641" spans="6:19" x14ac:dyDescent="0.25">
      <c r="F641" s="134"/>
      <c r="G641" s="134"/>
      <c r="H641" s="53"/>
      <c r="I641" s="52"/>
      <c r="J641" s="52"/>
      <c r="K641" s="52"/>
      <c r="L641" s="52"/>
      <c r="M641" s="52"/>
      <c r="N641" s="52"/>
      <c r="O641" s="52"/>
      <c r="P641" s="52"/>
      <c r="Q641" s="52"/>
      <c r="R641" s="52"/>
      <c r="S641" s="52"/>
    </row>
    <row r="642" spans="6:19" x14ac:dyDescent="0.25">
      <c r="F642" s="134"/>
      <c r="G642" s="134"/>
      <c r="H642" s="53"/>
      <c r="I642" s="52"/>
      <c r="J642" s="52"/>
      <c r="K642" s="52"/>
      <c r="L642" s="52"/>
      <c r="M642" s="52"/>
      <c r="N642" s="52"/>
      <c r="O642" s="52"/>
      <c r="P642" s="52"/>
      <c r="Q642" s="52"/>
      <c r="R642" s="52"/>
      <c r="S642" s="52"/>
    </row>
    <row r="643" spans="6:19" x14ac:dyDescent="0.25">
      <c r="F643" s="134"/>
      <c r="G643" s="134"/>
      <c r="H643" s="53"/>
      <c r="I643" s="52"/>
      <c r="J643" s="52"/>
      <c r="K643" s="52"/>
      <c r="L643" s="52"/>
      <c r="M643" s="52"/>
      <c r="N643" s="52"/>
      <c r="O643" s="52"/>
      <c r="P643" s="52"/>
      <c r="Q643" s="52"/>
      <c r="R643" s="52"/>
      <c r="S643" s="52"/>
    </row>
    <row r="644" spans="6:19" x14ac:dyDescent="0.25">
      <c r="F644" s="134"/>
      <c r="G644" s="134"/>
      <c r="H644" s="53"/>
      <c r="I644" s="52"/>
      <c r="J644" s="52"/>
      <c r="K644" s="52"/>
      <c r="L644" s="52"/>
      <c r="M644" s="52"/>
      <c r="N644" s="52"/>
      <c r="O644" s="52"/>
      <c r="P644" s="52"/>
      <c r="Q644" s="52"/>
      <c r="R644" s="52"/>
      <c r="S644" s="52"/>
    </row>
    <row r="645" spans="6:19" x14ac:dyDescent="0.25">
      <c r="F645" s="134"/>
      <c r="G645" s="134"/>
      <c r="H645" s="53"/>
      <c r="I645" s="52"/>
      <c r="J645" s="52"/>
      <c r="K645" s="52"/>
      <c r="L645" s="52"/>
      <c r="M645" s="52"/>
      <c r="N645" s="52"/>
      <c r="O645" s="52"/>
      <c r="P645" s="52"/>
      <c r="Q645" s="52"/>
      <c r="R645" s="52"/>
      <c r="S645" s="52"/>
    </row>
    <row r="646" spans="6:19" x14ac:dyDescent="0.25">
      <c r="F646" s="134"/>
      <c r="G646" s="134"/>
      <c r="H646" s="53"/>
      <c r="I646" s="52"/>
      <c r="J646" s="52"/>
      <c r="K646" s="52"/>
      <c r="L646" s="52"/>
      <c r="M646" s="52"/>
      <c r="N646" s="52"/>
      <c r="O646" s="52"/>
      <c r="P646" s="52"/>
      <c r="Q646" s="52"/>
      <c r="R646" s="52"/>
      <c r="S646" s="52"/>
    </row>
    <row r="647" spans="6:19" x14ac:dyDescent="0.25">
      <c r="F647" s="134"/>
      <c r="G647" s="134"/>
      <c r="H647" s="53"/>
      <c r="I647" s="52"/>
      <c r="J647" s="52"/>
      <c r="K647" s="52"/>
      <c r="L647" s="52"/>
      <c r="M647" s="52"/>
      <c r="N647" s="52"/>
      <c r="O647" s="52"/>
      <c r="P647" s="52"/>
      <c r="Q647" s="52"/>
      <c r="R647" s="52"/>
      <c r="S647" s="52"/>
    </row>
    <row r="648" spans="6:19" x14ac:dyDescent="0.25">
      <c r="F648" s="134"/>
      <c r="G648" s="134"/>
      <c r="H648" s="53"/>
      <c r="I648" s="52"/>
      <c r="J648" s="52"/>
      <c r="K648" s="52"/>
      <c r="L648" s="52"/>
      <c r="M648" s="52"/>
      <c r="N648" s="52"/>
      <c r="O648" s="52"/>
      <c r="P648" s="52"/>
      <c r="Q648" s="52"/>
      <c r="R648" s="52"/>
      <c r="S648" s="52"/>
    </row>
    <row r="649" spans="6:19" x14ac:dyDescent="0.25">
      <c r="F649" s="134"/>
      <c r="G649" s="134"/>
      <c r="H649" s="53"/>
      <c r="I649" s="52"/>
      <c r="J649" s="52"/>
      <c r="K649" s="52"/>
      <c r="L649" s="52"/>
      <c r="M649" s="52"/>
      <c r="N649" s="52"/>
      <c r="O649" s="52"/>
      <c r="P649" s="52"/>
      <c r="Q649" s="52"/>
      <c r="R649" s="52"/>
      <c r="S649" s="52"/>
    </row>
    <row r="650" spans="6:19" x14ac:dyDescent="0.25">
      <c r="F650" s="134"/>
      <c r="G650" s="134"/>
      <c r="H650" s="53"/>
      <c r="I650" s="52"/>
      <c r="J650" s="52"/>
      <c r="K650" s="52"/>
      <c r="L650" s="52"/>
      <c r="M650" s="52"/>
      <c r="N650" s="52"/>
      <c r="O650" s="52"/>
      <c r="P650" s="52"/>
      <c r="Q650" s="52"/>
      <c r="R650" s="52"/>
      <c r="S650" s="52"/>
    </row>
    <row r="651" spans="6:19" x14ac:dyDescent="0.25">
      <c r="F651" s="134"/>
      <c r="G651" s="134"/>
      <c r="H651" s="53"/>
      <c r="I651" s="52"/>
      <c r="J651" s="52"/>
      <c r="K651" s="52"/>
      <c r="L651" s="52"/>
      <c r="M651" s="52"/>
      <c r="N651" s="52"/>
      <c r="O651" s="52"/>
      <c r="P651" s="52"/>
      <c r="Q651" s="52"/>
      <c r="R651" s="52"/>
      <c r="S651" s="52"/>
    </row>
    <row r="652" spans="6:19" x14ac:dyDescent="0.25">
      <c r="F652" s="134"/>
      <c r="G652" s="134"/>
      <c r="H652" s="53"/>
      <c r="I652" s="52"/>
      <c r="J652" s="52"/>
      <c r="K652" s="52"/>
      <c r="L652" s="52"/>
      <c r="M652" s="52"/>
      <c r="N652" s="52"/>
      <c r="O652" s="52"/>
      <c r="P652" s="52"/>
      <c r="Q652" s="52"/>
      <c r="R652" s="52"/>
      <c r="S652" s="52"/>
    </row>
    <row r="653" spans="6:19" x14ac:dyDescent="0.25">
      <c r="F653" s="134"/>
      <c r="G653" s="134"/>
      <c r="H653" s="53"/>
      <c r="I653" s="52"/>
      <c r="J653" s="52"/>
      <c r="K653" s="52"/>
      <c r="L653" s="52"/>
      <c r="M653" s="52"/>
      <c r="N653" s="52"/>
      <c r="O653" s="52"/>
      <c r="P653" s="52"/>
      <c r="Q653" s="52"/>
      <c r="R653" s="52"/>
      <c r="S653" s="52"/>
    </row>
    <row r="654" spans="6:19" x14ac:dyDescent="0.25">
      <c r="F654" s="134"/>
      <c r="G654" s="134"/>
      <c r="H654" s="53"/>
      <c r="I654" s="52"/>
      <c r="J654" s="52"/>
      <c r="K654" s="52"/>
      <c r="L654" s="52"/>
      <c r="M654" s="52"/>
      <c r="N654" s="52"/>
      <c r="O654" s="52"/>
      <c r="P654" s="52"/>
      <c r="Q654" s="52"/>
      <c r="R654" s="52"/>
      <c r="S654" s="52"/>
    </row>
    <row r="655" spans="6:19" x14ac:dyDescent="0.25">
      <c r="F655" s="134"/>
      <c r="G655" s="134"/>
      <c r="H655" s="53"/>
      <c r="I655" s="52"/>
      <c r="J655" s="52"/>
      <c r="K655" s="52"/>
      <c r="L655" s="52"/>
      <c r="M655" s="52"/>
      <c r="N655" s="52"/>
      <c r="O655" s="52"/>
      <c r="P655" s="52"/>
      <c r="Q655" s="52"/>
      <c r="R655" s="52"/>
      <c r="S655" s="52"/>
    </row>
    <row r="656" spans="6:19" x14ac:dyDescent="0.25">
      <c r="F656" s="134"/>
      <c r="G656" s="134"/>
      <c r="H656" s="53"/>
      <c r="I656" s="52"/>
      <c r="J656" s="52"/>
      <c r="K656" s="52"/>
      <c r="L656" s="52"/>
      <c r="M656" s="52"/>
      <c r="N656" s="52"/>
      <c r="O656" s="52"/>
      <c r="P656" s="52"/>
      <c r="Q656" s="52"/>
      <c r="R656" s="52"/>
      <c r="S656" s="52"/>
    </row>
    <row r="657" spans="6:19" x14ac:dyDescent="0.25">
      <c r="F657" s="134"/>
      <c r="G657" s="134"/>
      <c r="H657" s="53"/>
      <c r="I657" s="52"/>
      <c r="J657" s="52"/>
      <c r="K657" s="52"/>
      <c r="L657" s="52"/>
      <c r="M657" s="52"/>
      <c r="N657" s="52"/>
      <c r="O657" s="52"/>
      <c r="P657" s="52"/>
      <c r="Q657" s="52"/>
      <c r="R657" s="52"/>
      <c r="S657" s="52"/>
    </row>
    <row r="658" spans="6:19" x14ac:dyDescent="0.25">
      <c r="F658" s="134"/>
      <c r="G658" s="134"/>
      <c r="H658" s="53"/>
      <c r="I658" s="52"/>
      <c r="J658" s="52"/>
      <c r="K658" s="52"/>
      <c r="L658" s="52"/>
      <c r="M658" s="52"/>
      <c r="N658" s="52"/>
      <c r="O658" s="52"/>
      <c r="P658" s="52"/>
      <c r="Q658" s="52"/>
      <c r="R658" s="52"/>
      <c r="S658" s="52"/>
    </row>
    <row r="659" spans="6:19" x14ac:dyDescent="0.25">
      <c r="F659" s="134"/>
      <c r="G659" s="134"/>
      <c r="H659" s="53"/>
      <c r="I659" s="52"/>
      <c r="J659" s="52"/>
      <c r="K659" s="52"/>
      <c r="L659" s="52"/>
      <c r="M659" s="52"/>
      <c r="N659" s="52"/>
      <c r="O659" s="52"/>
      <c r="P659" s="52"/>
      <c r="Q659" s="52"/>
      <c r="R659" s="52"/>
      <c r="S659" s="52"/>
    </row>
    <row r="660" spans="6:19" x14ac:dyDescent="0.25">
      <c r="F660" s="134"/>
      <c r="G660" s="134"/>
      <c r="H660" s="53"/>
      <c r="I660" s="52"/>
      <c r="J660" s="52"/>
      <c r="K660" s="52"/>
      <c r="L660" s="52"/>
      <c r="M660" s="52"/>
      <c r="N660" s="52"/>
      <c r="O660" s="52"/>
      <c r="P660" s="52"/>
      <c r="Q660" s="52"/>
      <c r="R660" s="52"/>
      <c r="S660" s="52"/>
    </row>
    <row r="661" spans="6:19" x14ac:dyDescent="0.25">
      <c r="F661" s="134"/>
      <c r="G661" s="134"/>
      <c r="H661" s="53"/>
      <c r="I661" s="52"/>
      <c r="J661" s="52"/>
      <c r="K661" s="52"/>
      <c r="L661" s="52"/>
      <c r="M661" s="52"/>
      <c r="N661" s="52"/>
      <c r="O661" s="52"/>
      <c r="P661" s="52"/>
      <c r="Q661" s="52"/>
      <c r="R661" s="52"/>
      <c r="S661" s="52"/>
    </row>
    <row r="662" spans="6:19" x14ac:dyDescent="0.25">
      <c r="F662" s="134"/>
      <c r="G662" s="134"/>
      <c r="H662" s="53"/>
      <c r="I662" s="52"/>
      <c r="J662" s="52"/>
      <c r="K662" s="52"/>
      <c r="L662" s="52"/>
      <c r="M662" s="52"/>
      <c r="N662" s="52"/>
      <c r="O662" s="52"/>
      <c r="P662" s="52"/>
      <c r="Q662" s="52"/>
      <c r="R662" s="52"/>
      <c r="S662" s="52"/>
    </row>
    <row r="663" spans="6:19" x14ac:dyDescent="0.25">
      <c r="F663" s="134"/>
      <c r="G663" s="134"/>
      <c r="H663" s="53"/>
      <c r="I663" s="52"/>
      <c r="J663" s="52"/>
      <c r="K663" s="52"/>
      <c r="L663" s="52"/>
      <c r="M663" s="52"/>
      <c r="N663" s="52"/>
      <c r="O663" s="52"/>
      <c r="P663" s="52"/>
      <c r="Q663" s="52"/>
      <c r="R663" s="52"/>
      <c r="S663" s="52"/>
    </row>
    <row r="664" spans="6:19" x14ac:dyDescent="0.25">
      <c r="F664" s="134"/>
      <c r="G664" s="134"/>
      <c r="H664" s="53"/>
      <c r="I664" s="52"/>
      <c r="J664" s="52"/>
      <c r="K664" s="52"/>
      <c r="L664" s="52"/>
      <c r="M664" s="52"/>
      <c r="N664" s="52"/>
      <c r="O664" s="52"/>
      <c r="P664" s="52"/>
      <c r="Q664" s="52"/>
      <c r="R664" s="52"/>
      <c r="S664" s="52"/>
    </row>
    <row r="665" spans="6:19" x14ac:dyDescent="0.25">
      <c r="F665" s="134"/>
      <c r="G665" s="134"/>
      <c r="H665" s="53"/>
      <c r="I665" s="52"/>
      <c r="J665" s="52"/>
      <c r="K665" s="52"/>
      <c r="L665" s="52"/>
      <c r="M665" s="52"/>
      <c r="N665" s="52"/>
      <c r="O665" s="52"/>
      <c r="P665" s="52"/>
      <c r="Q665" s="52"/>
      <c r="R665" s="52"/>
      <c r="S665" s="52"/>
    </row>
    <row r="666" spans="6:19" x14ac:dyDescent="0.25">
      <c r="F666" s="134"/>
      <c r="G666" s="134"/>
      <c r="H666" s="53"/>
      <c r="I666" s="52"/>
      <c r="J666" s="52"/>
      <c r="K666" s="52"/>
      <c r="L666" s="52"/>
      <c r="M666" s="52"/>
      <c r="N666" s="52"/>
      <c r="O666" s="52"/>
      <c r="P666" s="52"/>
      <c r="Q666" s="52"/>
      <c r="R666" s="52"/>
      <c r="S666" s="52"/>
    </row>
    <row r="667" spans="6:19" x14ac:dyDescent="0.25">
      <c r="F667" s="134"/>
      <c r="G667" s="134"/>
      <c r="H667" s="53"/>
      <c r="I667" s="52"/>
      <c r="J667" s="52"/>
      <c r="K667" s="52"/>
      <c r="L667" s="52"/>
      <c r="M667" s="52"/>
      <c r="N667" s="52"/>
      <c r="O667" s="52"/>
      <c r="P667" s="52"/>
      <c r="Q667" s="52"/>
      <c r="R667" s="52"/>
      <c r="S667" s="52"/>
    </row>
    <row r="668" spans="6:19" x14ac:dyDescent="0.25">
      <c r="F668" s="134"/>
      <c r="G668" s="134"/>
      <c r="H668" s="53"/>
      <c r="I668" s="52"/>
      <c r="J668" s="52"/>
      <c r="K668" s="52"/>
      <c r="L668" s="52"/>
      <c r="M668" s="52"/>
      <c r="N668" s="52"/>
      <c r="O668" s="52"/>
      <c r="P668" s="52"/>
      <c r="Q668" s="52"/>
      <c r="R668" s="52"/>
      <c r="S668" s="52"/>
    </row>
    <row r="669" spans="6:19" x14ac:dyDescent="0.25">
      <c r="F669" s="134"/>
      <c r="G669" s="134"/>
      <c r="H669" s="53"/>
      <c r="I669" s="52"/>
      <c r="J669" s="52"/>
      <c r="K669" s="52"/>
      <c r="L669" s="52"/>
      <c r="M669" s="52"/>
      <c r="N669" s="52"/>
      <c r="O669" s="52"/>
      <c r="P669" s="52"/>
      <c r="Q669" s="52"/>
      <c r="R669" s="52"/>
      <c r="S669" s="52"/>
    </row>
    <row r="670" spans="6:19" x14ac:dyDescent="0.25">
      <c r="F670" s="134"/>
      <c r="G670" s="134"/>
      <c r="H670" s="53"/>
      <c r="I670" s="52"/>
      <c r="J670" s="52"/>
      <c r="K670" s="52"/>
      <c r="L670" s="52"/>
      <c r="M670" s="52"/>
      <c r="N670" s="52"/>
      <c r="O670" s="52"/>
      <c r="P670" s="52"/>
      <c r="Q670" s="52"/>
      <c r="R670" s="52"/>
      <c r="S670" s="52"/>
    </row>
    <row r="671" spans="6:19" x14ac:dyDescent="0.25">
      <c r="F671" s="134"/>
      <c r="G671" s="134"/>
      <c r="H671" s="53"/>
      <c r="I671" s="52"/>
      <c r="J671" s="52"/>
      <c r="K671" s="52"/>
      <c r="L671" s="52"/>
      <c r="M671" s="52"/>
      <c r="N671" s="52"/>
      <c r="O671" s="52"/>
      <c r="P671" s="52"/>
      <c r="Q671" s="52"/>
      <c r="R671" s="52"/>
      <c r="S671" s="52"/>
    </row>
    <row r="672" spans="6:19" x14ac:dyDescent="0.25">
      <c r="F672" s="134"/>
      <c r="G672" s="134"/>
      <c r="H672" s="53"/>
      <c r="I672" s="52"/>
      <c r="J672" s="52"/>
      <c r="K672" s="52"/>
      <c r="L672" s="52"/>
      <c r="M672" s="52"/>
      <c r="N672" s="52"/>
      <c r="O672" s="52"/>
      <c r="P672" s="52"/>
      <c r="Q672" s="52"/>
      <c r="R672" s="52"/>
      <c r="S672" s="52"/>
    </row>
    <row r="673" spans="6:19" x14ac:dyDescent="0.25">
      <c r="F673" s="134"/>
      <c r="G673" s="134"/>
      <c r="H673" s="53"/>
      <c r="I673" s="52"/>
      <c r="J673" s="52"/>
      <c r="K673" s="52"/>
      <c r="L673" s="52"/>
      <c r="M673" s="52"/>
      <c r="N673" s="52"/>
      <c r="O673" s="52"/>
      <c r="P673" s="52"/>
      <c r="Q673" s="52"/>
      <c r="R673" s="52"/>
      <c r="S673" s="52"/>
    </row>
    <row r="674" spans="6:19" x14ac:dyDescent="0.25">
      <c r="F674" s="134"/>
      <c r="G674" s="134"/>
      <c r="H674" s="53"/>
      <c r="I674" s="52"/>
      <c r="J674" s="52"/>
      <c r="K674" s="52"/>
      <c r="L674" s="52"/>
      <c r="M674" s="52"/>
      <c r="N674" s="52"/>
      <c r="O674" s="52"/>
      <c r="P674" s="52"/>
      <c r="Q674" s="52"/>
      <c r="R674" s="52"/>
      <c r="S674" s="52"/>
    </row>
    <row r="675" spans="6:19" x14ac:dyDescent="0.25">
      <c r="F675" s="134"/>
      <c r="G675" s="134"/>
      <c r="H675" s="53"/>
      <c r="I675" s="52"/>
      <c r="J675" s="52"/>
      <c r="K675" s="52"/>
      <c r="L675" s="52"/>
      <c r="M675" s="52"/>
      <c r="N675" s="52"/>
      <c r="O675" s="52"/>
      <c r="P675" s="52"/>
      <c r="Q675" s="52"/>
      <c r="R675" s="52"/>
      <c r="S675" s="52"/>
    </row>
    <row r="676" spans="6:19" x14ac:dyDescent="0.25">
      <c r="F676" s="134"/>
      <c r="G676" s="134"/>
      <c r="H676" s="53"/>
      <c r="I676" s="52"/>
      <c r="J676" s="52"/>
      <c r="K676" s="52"/>
      <c r="L676" s="52"/>
      <c r="M676" s="52"/>
      <c r="N676" s="52"/>
      <c r="O676" s="52"/>
      <c r="P676" s="52"/>
      <c r="Q676" s="52"/>
      <c r="R676" s="52"/>
      <c r="S676" s="52"/>
    </row>
    <row r="677" spans="6:19" x14ac:dyDescent="0.25">
      <c r="F677" s="134"/>
      <c r="G677" s="134"/>
      <c r="H677" s="53"/>
      <c r="I677" s="52"/>
      <c r="J677" s="52"/>
      <c r="K677" s="52"/>
      <c r="L677" s="52"/>
      <c r="M677" s="52"/>
      <c r="N677" s="52"/>
      <c r="O677" s="52"/>
      <c r="P677" s="52"/>
      <c r="Q677" s="52"/>
      <c r="R677" s="52"/>
      <c r="S677" s="52"/>
    </row>
    <row r="678" spans="6:19" x14ac:dyDescent="0.25">
      <c r="F678" s="134"/>
      <c r="G678" s="134"/>
      <c r="H678" s="53"/>
      <c r="I678" s="52"/>
      <c r="J678" s="52"/>
      <c r="K678" s="52"/>
      <c r="L678" s="52"/>
      <c r="M678" s="52"/>
      <c r="N678" s="52"/>
      <c r="O678" s="52"/>
      <c r="P678" s="52"/>
      <c r="Q678" s="52"/>
      <c r="R678" s="52"/>
      <c r="S678" s="52"/>
    </row>
    <row r="679" spans="6:19" x14ac:dyDescent="0.25">
      <c r="F679" s="134"/>
      <c r="G679" s="134"/>
      <c r="H679" s="53"/>
      <c r="I679" s="52"/>
      <c r="J679" s="52"/>
      <c r="K679" s="52"/>
      <c r="L679" s="52"/>
      <c r="M679" s="52"/>
      <c r="N679" s="52"/>
      <c r="O679" s="52"/>
      <c r="P679" s="52"/>
      <c r="Q679" s="52"/>
      <c r="R679" s="52"/>
      <c r="S679" s="52"/>
    </row>
    <row r="680" spans="6:19" x14ac:dyDescent="0.25">
      <c r="F680" s="134"/>
      <c r="G680" s="134"/>
      <c r="H680" s="53"/>
      <c r="I680" s="52"/>
      <c r="J680" s="52"/>
      <c r="K680" s="52"/>
      <c r="L680" s="52"/>
      <c r="M680" s="52"/>
      <c r="N680" s="52"/>
      <c r="O680" s="52"/>
      <c r="P680" s="52"/>
      <c r="Q680" s="52"/>
      <c r="R680" s="52"/>
      <c r="S680" s="52"/>
    </row>
    <row r="681" spans="6:19" x14ac:dyDescent="0.25">
      <c r="F681" s="134"/>
      <c r="G681" s="134"/>
      <c r="H681" s="53"/>
      <c r="I681" s="52"/>
      <c r="J681" s="52"/>
      <c r="K681" s="52"/>
      <c r="L681" s="52"/>
      <c r="M681" s="52"/>
      <c r="N681" s="52"/>
      <c r="O681" s="52"/>
      <c r="P681" s="52"/>
      <c r="Q681" s="52"/>
      <c r="R681" s="52"/>
      <c r="S681" s="52"/>
    </row>
    <row r="682" spans="6:19" x14ac:dyDescent="0.25">
      <c r="F682" s="134"/>
      <c r="G682" s="134"/>
      <c r="H682" s="53"/>
      <c r="I682" s="52"/>
      <c r="J682" s="52"/>
      <c r="K682" s="52"/>
      <c r="L682" s="52"/>
      <c r="M682" s="52"/>
      <c r="N682" s="52"/>
      <c r="O682" s="52"/>
      <c r="P682" s="52"/>
      <c r="Q682" s="52"/>
      <c r="R682" s="52"/>
      <c r="S682" s="52"/>
    </row>
    <row r="683" spans="6:19" x14ac:dyDescent="0.25">
      <c r="F683" s="134"/>
      <c r="G683" s="134"/>
      <c r="H683" s="53"/>
      <c r="I683" s="52"/>
      <c r="J683" s="52"/>
      <c r="K683" s="52"/>
      <c r="L683" s="52"/>
      <c r="M683" s="52"/>
      <c r="N683" s="52"/>
      <c r="O683" s="52"/>
      <c r="P683" s="52"/>
      <c r="Q683" s="52"/>
      <c r="R683" s="52"/>
      <c r="S683" s="52"/>
    </row>
    <row r="684" spans="6:19" x14ac:dyDescent="0.25">
      <c r="F684" s="134"/>
      <c r="G684" s="134"/>
      <c r="H684" s="53"/>
      <c r="I684" s="52"/>
      <c r="J684" s="52"/>
      <c r="K684" s="52"/>
      <c r="L684" s="52"/>
      <c r="M684" s="52"/>
      <c r="N684" s="52"/>
      <c r="O684" s="52"/>
      <c r="P684" s="52"/>
      <c r="Q684" s="52"/>
      <c r="R684" s="52"/>
      <c r="S684" s="52"/>
    </row>
    <row r="685" spans="6:19" x14ac:dyDescent="0.25">
      <c r="F685" s="134"/>
      <c r="G685" s="134"/>
      <c r="H685" s="53"/>
      <c r="I685" s="52"/>
      <c r="J685" s="52"/>
      <c r="K685" s="52"/>
      <c r="L685" s="52"/>
      <c r="M685" s="52"/>
      <c r="N685" s="52"/>
      <c r="O685" s="52"/>
      <c r="P685" s="52"/>
      <c r="Q685" s="52"/>
      <c r="R685" s="52"/>
      <c r="S685" s="52"/>
    </row>
    <row r="686" spans="6:19" x14ac:dyDescent="0.25">
      <c r="F686" s="134"/>
      <c r="G686" s="134"/>
      <c r="H686" s="53"/>
      <c r="I686" s="52"/>
      <c r="J686" s="52"/>
      <c r="K686" s="52"/>
      <c r="L686" s="52"/>
      <c r="M686" s="52"/>
      <c r="N686" s="52"/>
      <c r="O686" s="52"/>
      <c r="P686" s="52"/>
      <c r="Q686" s="52"/>
      <c r="R686" s="52"/>
      <c r="S686" s="52"/>
    </row>
    <row r="687" spans="6:19" x14ac:dyDescent="0.25">
      <c r="F687" s="134"/>
      <c r="G687" s="134"/>
      <c r="H687" s="53"/>
      <c r="I687" s="52"/>
      <c r="J687" s="52"/>
      <c r="K687" s="52"/>
      <c r="L687" s="52"/>
      <c r="M687" s="52"/>
      <c r="N687" s="52"/>
      <c r="O687" s="52"/>
      <c r="P687" s="52"/>
      <c r="Q687" s="52"/>
      <c r="R687" s="52"/>
      <c r="S687" s="52"/>
    </row>
    <row r="688" spans="6:19" x14ac:dyDescent="0.25">
      <c r="F688" s="134"/>
      <c r="G688" s="134"/>
      <c r="H688" s="53"/>
      <c r="I688" s="52"/>
      <c r="J688" s="52"/>
      <c r="K688" s="52"/>
      <c r="L688" s="52"/>
      <c r="M688" s="52"/>
      <c r="N688" s="52"/>
      <c r="O688" s="52"/>
      <c r="P688" s="52"/>
      <c r="Q688" s="52"/>
      <c r="R688" s="52"/>
      <c r="S688" s="52"/>
    </row>
    <row r="689" spans="6:19" x14ac:dyDescent="0.25">
      <c r="F689" s="134"/>
      <c r="G689" s="134"/>
      <c r="H689" s="53"/>
      <c r="I689" s="52"/>
      <c r="J689" s="52"/>
      <c r="K689" s="52"/>
      <c r="L689" s="52"/>
      <c r="M689" s="52"/>
      <c r="N689" s="52"/>
      <c r="O689" s="52"/>
      <c r="P689" s="52"/>
      <c r="Q689" s="52"/>
      <c r="R689" s="52"/>
      <c r="S689" s="52"/>
    </row>
    <row r="690" spans="6:19" x14ac:dyDescent="0.25">
      <c r="F690" s="134"/>
      <c r="G690" s="134"/>
      <c r="H690" s="53"/>
      <c r="I690" s="52"/>
      <c r="J690" s="52"/>
      <c r="K690" s="52"/>
      <c r="L690" s="52"/>
      <c r="M690" s="52"/>
      <c r="N690" s="52"/>
      <c r="O690" s="52"/>
      <c r="P690" s="52"/>
      <c r="Q690" s="52"/>
      <c r="R690" s="52"/>
      <c r="S690" s="52"/>
    </row>
    <row r="691" spans="6:19" x14ac:dyDescent="0.25">
      <c r="F691" s="134"/>
      <c r="G691" s="134"/>
      <c r="H691" s="53"/>
      <c r="I691" s="52"/>
      <c r="J691" s="52"/>
      <c r="K691" s="52"/>
      <c r="L691" s="52"/>
      <c r="M691" s="52"/>
      <c r="N691" s="52"/>
      <c r="O691" s="52"/>
      <c r="P691" s="52"/>
      <c r="Q691" s="52"/>
      <c r="R691" s="52"/>
      <c r="S691" s="52"/>
    </row>
    <row r="692" spans="6:19" x14ac:dyDescent="0.25">
      <c r="F692" s="134"/>
      <c r="G692" s="134"/>
      <c r="H692" s="53"/>
      <c r="I692" s="52"/>
      <c r="J692" s="52"/>
      <c r="K692" s="52"/>
      <c r="L692" s="52"/>
      <c r="M692" s="52"/>
      <c r="N692" s="52"/>
      <c r="O692" s="52"/>
      <c r="P692" s="52"/>
      <c r="Q692" s="52"/>
      <c r="R692" s="52"/>
      <c r="S692" s="52"/>
    </row>
    <row r="693" spans="6:19" x14ac:dyDescent="0.25">
      <c r="F693" s="134"/>
      <c r="G693" s="134"/>
      <c r="H693" s="53"/>
      <c r="I693" s="52"/>
      <c r="J693" s="52"/>
      <c r="K693" s="52"/>
      <c r="L693" s="52"/>
      <c r="M693" s="52"/>
      <c r="N693" s="52"/>
      <c r="O693" s="52"/>
      <c r="P693" s="52"/>
      <c r="Q693" s="52"/>
      <c r="R693" s="52"/>
      <c r="S693" s="52"/>
    </row>
    <row r="694" spans="6:19" x14ac:dyDescent="0.25">
      <c r="F694" s="134"/>
      <c r="G694" s="134"/>
      <c r="H694" s="53"/>
      <c r="I694" s="52"/>
      <c r="J694" s="52"/>
      <c r="K694" s="52"/>
      <c r="L694" s="52"/>
      <c r="M694" s="52"/>
      <c r="N694" s="52"/>
      <c r="O694" s="52"/>
      <c r="P694" s="52"/>
      <c r="Q694" s="52"/>
      <c r="R694" s="52"/>
      <c r="S694" s="52"/>
    </row>
    <row r="695" spans="6:19" x14ac:dyDescent="0.25">
      <c r="F695" s="134"/>
      <c r="G695" s="134"/>
      <c r="H695" s="53"/>
      <c r="I695" s="52"/>
      <c r="J695" s="52"/>
      <c r="K695" s="52"/>
      <c r="L695" s="52"/>
      <c r="M695" s="52"/>
      <c r="N695" s="52"/>
      <c r="O695" s="52"/>
      <c r="P695" s="52"/>
      <c r="Q695" s="52"/>
      <c r="R695" s="52"/>
      <c r="S695" s="52"/>
    </row>
    <row r="696" spans="6:19" x14ac:dyDescent="0.25">
      <c r="F696" s="134"/>
      <c r="G696" s="134"/>
      <c r="H696" s="53"/>
      <c r="I696" s="52"/>
      <c r="J696" s="52"/>
      <c r="K696" s="52"/>
      <c r="L696" s="52"/>
      <c r="M696" s="52"/>
      <c r="N696" s="52"/>
      <c r="O696" s="52"/>
      <c r="P696" s="52"/>
      <c r="Q696" s="52"/>
      <c r="R696" s="52"/>
      <c r="S696" s="52"/>
    </row>
    <row r="697" spans="6:19" x14ac:dyDescent="0.25">
      <c r="F697" s="134"/>
      <c r="G697" s="134"/>
      <c r="H697" s="53"/>
      <c r="I697" s="52"/>
      <c r="J697" s="52"/>
      <c r="K697" s="52"/>
      <c r="L697" s="52"/>
      <c r="M697" s="52"/>
      <c r="N697" s="52"/>
      <c r="O697" s="52"/>
      <c r="P697" s="52"/>
      <c r="Q697" s="52"/>
      <c r="R697" s="52"/>
      <c r="S697" s="52"/>
    </row>
    <row r="698" spans="6:19" x14ac:dyDescent="0.25">
      <c r="F698" s="134"/>
      <c r="G698" s="134"/>
      <c r="H698" s="53"/>
      <c r="I698" s="52"/>
      <c r="J698" s="52"/>
      <c r="K698" s="52"/>
      <c r="L698" s="52"/>
      <c r="M698" s="52"/>
      <c r="N698" s="52"/>
      <c r="O698" s="52"/>
      <c r="P698" s="52"/>
      <c r="Q698" s="52"/>
      <c r="R698" s="52"/>
      <c r="S698" s="52"/>
    </row>
    <row r="699" spans="6:19" x14ac:dyDescent="0.25">
      <c r="F699" s="134"/>
      <c r="G699" s="134"/>
      <c r="H699" s="53"/>
      <c r="I699" s="52"/>
      <c r="J699" s="52"/>
      <c r="K699" s="52"/>
      <c r="L699" s="52"/>
      <c r="M699" s="52"/>
      <c r="N699" s="52"/>
      <c r="O699" s="52"/>
      <c r="P699" s="52"/>
      <c r="Q699" s="52"/>
      <c r="R699" s="52"/>
      <c r="S699" s="52"/>
    </row>
    <row r="700" spans="6:19" x14ac:dyDescent="0.25">
      <c r="F700" s="134"/>
      <c r="G700" s="134"/>
      <c r="H700" s="53"/>
      <c r="I700" s="52"/>
      <c r="J700" s="52"/>
      <c r="K700" s="52"/>
      <c r="L700" s="52"/>
      <c r="M700" s="52"/>
      <c r="N700" s="52"/>
      <c r="O700" s="52"/>
      <c r="P700" s="52"/>
      <c r="Q700" s="52"/>
      <c r="R700" s="52"/>
      <c r="S700" s="52"/>
    </row>
    <row r="701" spans="6:19" x14ac:dyDescent="0.25">
      <c r="F701" s="134"/>
      <c r="G701" s="134"/>
      <c r="H701" s="53"/>
      <c r="I701" s="52"/>
      <c r="J701" s="52"/>
      <c r="K701" s="52"/>
      <c r="L701" s="52"/>
      <c r="M701" s="52"/>
      <c r="N701" s="52"/>
      <c r="O701" s="52"/>
      <c r="P701" s="52"/>
      <c r="Q701" s="52"/>
      <c r="R701" s="52"/>
      <c r="S701" s="52"/>
    </row>
    <row r="702" spans="6:19" x14ac:dyDescent="0.25">
      <c r="F702" s="134"/>
      <c r="G702" s="134"/>
      <c r="H702" s="53"/>
      <c r="I702" s="52"/>
      <c r="J702" s="52"/>
      <c r="K702" s="52"/>
      <c r="L702" s="52"/>
      <c r="M702" s="52"/>
      <c r="N702" s="52"/>
      <c r="O702" s="52"/>
      <c r="P702" s="52"/>
      <c r="Q702" s="52"/>
      <c r="R702" s="52"/>
      <c r="S702" s="52"/>
    </row>
    <row r="703" spans="6:19" x14ac:dyDescent="0.25">
      <c r="F703" s="134"/>
      <c r="G703" s="134"/>
      <c r="H703" s="53"/>
      <c r="I703" s="52"/>
      <c r="J703" s="52"/>
      <c r="K703" s="52"/>
      <c r="L703" s="52"/>
      <c r="M703" s="52"/>
      <c r="N703" s="52"/>
      <c r="O703" s="52"/>
      <c r="P703" s="52"/>
      <c r="Q703" s="52"/>
      <c r="R703" s="52"/>
      <c r="S703" s="52"/>
    </row>
    <row r="704" spans="6:19" x14ac:dyDescent="0.25">
      <c r="F704" s="134"/>
      <c r="G704" s="134"/>
      <c r="H704" s="53"/>
      <c r="I704" s="52"/>
      <c r="J704" s="52"/>
      <c r="K704" s="52"/>
      <c r="L704" s="52"/>
      <c r="M704" s="52"/>
      <c r="N704" s="52"/>
      <c r="O704" s="52"/>
      <c r="P704" s="52"/>
      <c r="Q704" s="52"/>
      <c r="R704" s="52"/>
      <c r="S704" s="52"/>
    </row>
    <row r="705" spans="6:19" x14ac:dyDescent="0.25">
      <c r="F705" s="134"/>
      <c r="G705" s="134"/>
      <c r="H705" s="53"/>
      <c r="I705" s="52"/>
      <c r="J705" s="52"/>
      <c r="K705" s="52"/>
      <c r="L705" s="52"/>
      <c r="M705" s="52"/>
      <c r="N705" s="52"/>
      <c r="O705" s="52"/>
      <c r="P705" s="52"/>
      <c r="Q705" s="52"/>
      <c r="R705" s="52"/>
      <c r="S705" s="52"/>
    </row>
    <row r="706" spans="6:19" x14ac:dyDescent="0.25">
      <c r="F706" s="134"/>
      <c r="G706" s="134"/>
      <c r="H706" s="53"/>
      <c r="I706" s="52"/>
      <c r="J706" s="52"/>
      <c r="K706" s="52"/>
      <c r="L706" s="52"/>
      <c r="M706" s="52"/>
      <c r="N706" s="52"/>
      <c r="O706" s="52"/>
      <c r="P706" s="52"/>
      <c r="Q706" s="52"/>
      <c r="R706" s="52"/>
      <c r="S706" s="52"/>
    </row>
    <row r="707" spans="6:19" x14ac:dyDescent="0.25">
      <c r="F707" s="134"/>
      <c r="G707" s="134"/>
      <c r="H707" s="53"/>
      <c r="I707" s="52"/>
      <c r="J707" s="52"/>
      <c r="K707" s="52"/>
      <c r="L707" s="52"/>
      <c r="M707" s="52"/>
      <c r="N707" s="52"/>
      <c r="O707" s="52"/>
      <c r="P707" s="52"/>
      <c r="Q707" s="52"/>
      <c r="R707" s="52"/>
      <c r="S707" s="52"/>
    </row>
    <row r="708" spans="6:19" x14ac:dyDescent="0.25">
      <c r="F708" s="134"/>
      <c r="G708" s="134"/>
      <c r="H708" s="53"/>
      <c r="I708" s="52"/>
      <c r="J708" s="52"/>
      <c r="K708" s="52"/>
      <c r="L708" s="52"/>
      <c r="M708" s="52"/>
      <c r="N708" s="52"/>
      <c r="O708" s="52"/>
      <c r="P708" s="52"/>
      <c r="Q708" s="52"/>
      <c r="R708" s="52"/>
      <c r="S708" s="52"/>
    </row>
    <row r="709" spans="6:19" x14ac:dyDescent="0.25">
      <c r="F709" s="134"/>
      <c r="G709" s="134"/>
      <c r="H709" s="53"/>
      <c r="I709" s="52"/>
      <c r="J709" s="52"/>
      <c r="K709" s="52"/>
      <c r="L709" s="52"/>
      <c r="M709" s="52"/>
      <c r="N709" s="52"/>
      <c r="O709" s="52"/>
      <c r="P709" s="52"/>
      <c r="Q709" s="52"/>
      <c r="R709" s="52"/>
      <c r="S709" s="52"/>
    </row>
    <row r="710" spans="6:19" x14ac:dyDescent="0.25">
      <c r="F710" s="134"/>
      <c r="G710" s="134"/>
      <c r="H710" s="53"/>
      <c r="I710" s="52"/>
      <c r="J710" s="52"/>
      <c r="K710" s="52"/>
      <c r="L710" s="52"/>
      <c r="M710" s="52"/>
      <c r="N710" s="52"/>
      <c r="O710" s="52"/>
      <c r="P710" s="52"/>
      <c r="Q710" s="52"/>
      <c r="R710" s="52"/>
      <c r="S710" s="52"/>
    </row>
    <row r="711" spans="6:19" x14ac:dyDescent="0.25">
      <c r="F711" s="134"/>
      <c r="G711" s="134"/>
      <c r="H711" s="53"/>
      <c r="I711" s="52"/>
      <c r="J711" s="52"/>
      <c r="K711" s="52"/>
      <c r="L711" s="52"/>
      <c r="M711" s="52"/>
      <c r="N711" s="52"/>
      <c r="O711" s="52"/>
      <c r="P711" s="52"/>
      <c r="Q711" s="52"/>
      <c r="R711" s="52"/>
      <c r="S711" s="52"/>
    </row>
    <row r="712" spans="6:19" x14ac:dyDescent="0.25">
      <c r="F712" s="134"/>
      <c r="G712" s="134"/>
      <c r="H712" s="53"/>
      <c r="I712" s="52"/>
      <c r="J712" s="52"/>
      <c r="K712" s="52"/>
      <c r="L712" s="52"/>
      <c r="M712" s="52"/>
      <c r="N712" s="52"/>
      <c r="O712" s="52"/>
      <c r="P712" s="52"/>
      <c r="Q712" s="52"/>
      <c r="R712" s="52"/>
      <c r="S712" s="52"/>
    </row>
    <row r="713" spans="6:19" x14ac:dyDescent="0.25">
      <c r="F713" s="134"/>
      <c r="G713" s="134"/>
      <c r="H713" s="53"/>
      <c r="I713" s="52"/>
      <c r="J713" s="52"/>
      <c r="K713" s="52"/>
      <c r="L713" s="52"/>
      <c r="M713" s="52"/>
      <c r="N713" s="52"/>
      <c r="O713" s="52"/>
      <c r="P713" s="52"/>
      <c r="Q713" s="52"/>
      <c r="R713" s="52"/>
      <c r="S713" s="52"/>
    </row>
    <row r="714" spans="6:19" x14ac:dyDescent="0.25">
      <c r="F714" s="134"/>
      <c r="G714" s="134"/>
      <c r="H714" s="53"/>
      <c r="I714" s="52"/>
      <c r="J714" s="52"/>
      <c r="K714" s="52"/>
      <c r="L714" s="52"/>
      <c r="M714" s="52"/>
      <c r="N714" s="52"/>
      <c r="O714" s="52"/>
      <c r="P714" s="52"/>
      <c r="Q714" s="52"/>
      <c r="R714" s="52"/>
      <c r="S714" s="52"/>
    </row>
    <row r="715" spans="6:19" x14ac:dyDescent="0.25">
      <c r="F715" s="134"/>
      <c r="G715" s="134"/>
      <c r="H715" s="53"/>
      <c r="I715" s="52"/>
      <c r="J715" s="52"/>
      <c r="K715" s="52"/>
      <c r="L715" s="52"/>
      <c r="M715" s="52"/>
      <c r="N715" s="52"/>
      <c r="O715" s="52"/>
      <c r="P715" s="52"/>
      <c r="Q715" s="52"/>
      <c r="R715" s="52"/>
      <c r="S715" s="52"/>
    </row>
    <row r="716" spans="6:19" x14ac:dyDescent="0.25">
      <c r="F716" s="134"/>
      <c r="G716" s="134"/>
      <c r="H716" s="53"/>
      <c r="I716" s="52"/>
      <c r="J716" s="52"/>
      <c r="K716" s="52"/>
      <c r="L716" s="52"/>
      <c r="M716" s="52"/>
      <c r="N716" s="52"/>
      <c r="O716" s="52"/>
      <c r="P716" s="52"/>
      <c r="Q716" s="52"/>
      <c r="R716" s="52"/>
      <c r="S716" s="52"/>
    </row>
    <row r="717" spans="6:19" x14ac:dyDescent="0.25">
      <c r="F717" s="134"/>
      <c r="G717" s="134"/>
      <c r="H717" s="53"/>
      <c r="I717" s="52"/>
      <c r="J717" s="52"/>
      <c r="K717" s="52"/>
      <c r="L717" s="52"/>
      <c r="M717" s="52"/>
      <c r="N717" s="52"/>
      <c r="O717" s="52"/>
      <c r="P717" s="52"/>
      <c r="Q717" s="52"/>
      <c r="R717" s="52"/>
      <c r="S717" s="52"/>
    </row>
    <row r="718" spans="6:19" x14ac:dyDescent="0.25">
      <c r="F718" s="134"/>
      <c r="G718" s="134"/>
      <c r="H718" s="53"/>
      <c r="I718" s="52"/>
      <c r="J718" s="52"/>
      <c r="K718" s="52"/>
      <c r="L718" s="52"/>
      <c r="M718" s="52"/>
      <c r="N718" s="52"/>
      <c r="O718" s="52"/>
      <c r="P718" s="52"/>
      <c r="Q718" s="52"/>
      <c r="R718" s="52"/>
      <c r="S718" s="52"/>
    </row>
    <row r="719" spans="6:19" x14ac:dyDescent="0.25">
      <c r="F719" s="134"/>
      <c r="G719" s="134"/>
      <c r="H719" s="53"/>
      <c r="I719" s="52"/>
      <c r="J719" s="52"/>
      <c r="K719" s="52"/>
      <c r="L719" s="52"/>
      <c r="M719" s="52"/>
      <c r="N719" s="52"/>
      <c r="O719" s="52"/>
      <c r="P719" s="52"/>
      <c r="Q719" s="52"/>
      <c r="R719" s="52"/>
      <c r="S719" s="52"/>
    </row>
    <row r="720" spans="6:19" x14ac:dyDescent="0.25">
      <c r="F720" s="134"/>
      <c r="G720" s="134"/>
      <c r="H720" s="53"/>
      <c r="I720" s="52"/>
      <c r="J720" s="52"/>
      <c r="K720" s="52"/>
      <c r="L720" s="52"/>
      <c r="M720" s="52"/>
      <c r="N720" s="52"/>
      <c r="O720" s="52"/>
      <c r="P720" s="52"/>
      <c r="Q720" s="52"/>
      <c r="R720" s="52"/>
      <c r="S720" s="52"/>
    </row>
    <row r="721" spans="6:19" x14ac:dyDescent="0.25">
      <c r="F721" s="134"/>
      <c r="G721" s="134"/>
      <c r="H721" s="53"/>
      <c r="I721" s="52"/>
      <c r="J721" s="52"/>
      <c r="K721" s="52"/>
      <c r="L721" s="52"/>
      <c r="M721" s="52"/>
      <c r="N721" s="52"/>
      <c r="O721" s="52"/>
      <c r="P721" s="52"/>
      <c r="Q721" s="52"/>
      <c r="R721" s="52"/>
      <c r="S721" s="52"/>
    </row>
    <row r="722" spans="6:19" x14ac:dyDescent="0.25">
      <c r="F722" s="134"/>
      <c r="G722" s="134"/>
      <c r="H722" s="53"/>
      <c r="I722" s="52"/>
      <c r="J722" s="52"/>
      <c r="K722" s="52"/>
      <c r="L722" s="52"/>
      <c r="M722" s="52"/>
      <c r="N722" s="52"/>
      <c r="O722" s="52"/>
      <c r="P722" s="52"/>
      <c r="Q722" s="52"/>
      <c r="R722" s="52"/>
      <c r="S722" s="52"/>
    </row>
    <row r="723" spans="6:19" x14ac:dyDescent="0.25">
      <c r="F723" s="134"/>
      <c r="G723" s="134"/>
      <c r="H723" s="53"/>
      <c r="I723" s="52"/>
      <c r="J723" s="52"/>
      <c r="K723" s="52"/>
      <c r="L723" s="52"/>
      <c r="M723" s="52"/>
      <c r="N723" s="52"/>
      <c r="O723" s="52"/>
      <c r="P723" s="52"/>
      <c r="Q723" s="52"/>
      <c r="R723" s="52"/>
      <c r="S723" s="52"/>
    </row>
    <row r="724" spans="6:19" x14ac:dyDescent="0.25">
      <c r="F724" s="134"/>
      <c r="G724" s="134"/>
      <c r="H724" s="53"/>
      <c r="I724" s="52"/>
      <c r="J724" s="52"/>
      <c r="K724" s="52"/>
      <c r="L724" s="52"/>
      <c r="M724" s="52"/>
      <c r="N724" s="52"/>
      <c r="O724" s="52"/>
      <c r="P724" s="52"/>
      <c r="Q724" s="52"/>
      <c r="R724" s="52"/>
      <c r="S724" s="52"/>
    </row>
    <row r="725" spans="6:19" x14ac:dyDescent="0.25">
      <c r="F725" s="134"/>
      <c r="G725" s="134"/>
      <c r="H725" s="53"/>
      <c r="I725" s="52"/>
      <c r="J725" s="52"/>
      <c r="K725" s="52"/>
      <c r="L725" s="52"/>
      <c r="M725" s="52"/>
      <c r="N725" s="52"/>
      <c r="O725" s="52"/>
      <c r="P725" s="52"/>
      <c r="Q725" s="52"/>
      <c r="R725" s="52"/>
      <c r="S725" s="52"/>
    </row>
    <row r="726" spans="6:19" x14ac:dyDescent="0.25">
      <c r="F726" s="134"/>
      <c r="G726" s="134"/>
      <c r="H726" s="53"/>
      <c r="I726" s="52"/>
      <c r="J726" s="52"/>
      <c r="K726" s="52"/>
      <c r="L726" s="52"/>
      <c r="M726" s="52"/>
      <c r="N726" s="52"/>
      <c r="O726" s="52"/>
      <c r="P726" s="52"/>
      <c r="Q726" s="52"/>
      <c r="R726" s="52"/>
      <c r="S726" s="52"/>
    </row>
    <row r="727" spans="6:19" x14ac:dyDescent="0.25">
      <c r="F727" s="134"/>
      <c r="G727" s="134"/>
      <c r="H727" s="53"/>
      <c r="I727" s="52"/>
      <c r="J727" s="52"/>
      <c r="K727" s="52"/>
      <c r="L727" s="52"/>
      <c r="M727" s="52"/>
      <c r="N727" s="52"/>
      <c r="O727" s="52"/>
      <c r="P727" s="52"/>
      <c r="Q727" s="52"/>
      <c r="R727" s="52"/>
      <c r="S727" s="52"/>
    </row>
    <row r="728" spans="6:19" x14ac:dyDescent="0.25">
      <c r="F728" s="134"/>
      <c r="G728" s="134"/>
      <c r="H728" s="53"/>
      <c r="I728" s="52"/>
      <c r="J728" s="52"/>
      <c r="K728" s="52"/>
      <c r="L728" s="52"/>
      <c r="M728" s="52"/>
      <c r="N728" s="52"/>
      <c r="O728" s="52"/>
      <c r="P728" s="52"/>
      <c r="Q728" s="52"/>
      <c r="R728" s="52"/>
      <c r="S728" s="52"/>
    </row>
    <row r="729" spans="6:19" x14ac:dyDescent="0.25">
      <c r="F729" s="134"/>
      <c r="G729" s="134"/>
      <c r="H729" s="53"/>
      <c r="I729" s="52"/>
      <c r="J729" s="52"/>
      <c r="K729" s="52"/>
      <c r="L729" s="52"/>
      <c r="M729" s="52"/>
      <c r="N729" s="52"/>
      <c r="O729" s="52"/>
      <c r="P729" s="52"/>
      <c r="Q729" s="52"/>
      <c r="R729" s="52"/>
      <c r="S729" s="52"/>
    </row>
    <row r="730" spans="6:19" x14ac:dyDescent="0.25">
      <c r="F730" s="134"/>
      <c r="G730" s="134"/>
      <c r="H730" s="53"/>
      <c r="I730" s="52"/>
      <c r="J730" s="52"/>
      <c r="K730" s="52"/>
      <c r="L730" s="52"/>
      <c r="M730" s="52"/>
      <c r="N730" s="52"/>
      <c r="O730" s="52"/>
      <c r="P730" s="52"/>
      <c r="Q730" s="52"/>
      <c r="R730" s="52"/>
      <c r="S730" s="52"/>
    </row>
    <row r="731" spans="6:19" x14ac:dyDescent="0.25">
      <c r="F731" s="134"/>
      <c r="G731" s="134"/>
      <c r="H731" s="53"/>
      <c r="I731" s="52"/>
      <c r="J731" s="52"/>
      <c r="K731" s="52"/>
      <c r="L731" s="52"/>
      <c r="M731" s="52"/>
      <c r="N731" s="52"/>
      <c r="O731" s="52"/>
      <c r="P731" s="52"/>
      <c r="Q731" s="52"/>
      <c r="R731" s="52"/>
      <c r="S731" s="52"/>
    </row>
    <row r="732" spans="6:19" x14ac:dyDescent="0.25">
      <c r="F732" s="134"/>
      <c r="G732" s="134"/>
      <c r="H732" s="53"/>
      <c r="I732" s="52"/>
      <c r="J732" s="52"/>
      <c r="K732" s="52"/>
      <c r="L732" s="52"/>
      <c r="M732" s="52"/>
      <c r="N732" s="52"/>
      <c r="O732" s="52"/>
      <c r="P732" s="52"/>
      <c r="Q732" s="52"/>
      <c r="R732" s="52"/>
      <c r="S732" s="52"/>
    </row>
    <row r="733" spans="6:19" x14ac:dyDescent="0.25">
      <c r="F733" s="134"/>
      <c r="G733" s="134"/>
      <c r="H733" s="53"/>
      <c r="I733" s="52"/>
      <c r="J733" s="52"/>
      <c r="K733" s="52"/>
      <c r="L733" s="52"/>
      <c r="M733" s="52"/>
      <c r="N733" s="52"/>
      <c r="O733" s="52"/>
      <c r="P733" s="52"/>
      <c r="Q733" s="52"/>
      <c r="R733" s="52"/>
      <c r="S733" s="52"/>
    </row>
    <row r="734" spans="6:19" x14ac:dyDescent="0.25">
      <c r="F734" s="134"/>
      <c r="G734" s="134"/>
      <c r="H734" s="53"/>
      <c r="I734" s="52"/>
      <c r="J734" s="52"/>
      <c r="K734" s="52"/>
      <c r="L734" s="52"/>
      <c r="M734" s="52"/>
      <c r="N734" s="52"/>
      <c r="O734" s="52"/>
      <c r="P734" s="52"/>
      <c r="Q734" s="52"/>
      <c r="R734" s="52"/>
      <c r="S734" s="52"/>
    </row>
    <row r="735" spans="6:19" x14ac:dyDescent="0.25">
      <c r="F735" s="134"/>
      <c r="G735" s="134"/>
      <c r="H735" s="53"/>
      <c r="I735" s="52"/>
      <c r="J735" s="52"/>
      <c r="K735" s="52"/>
      <c r="L735" s="52"/>
      <c r="M735" s="52"/>
      <c r="N735" s="52"/>
      <c r="O735" s="52"/>
      <c r="P735" s="52"/>
      <c r="Q735" s="52"/>
      <c r="R735" s="52"/>
      <c r="S735" s="52"/>
    </row>
    <row r="736" spans="6:19" x14ac:dyDescent="0.25">
      <c r="F736" s="134"/>
      <c r="G736" s="134"/>
      <c r="H736" s="53"/>
      <c r="I736" s="52"/>
      <c r="J736" s="52"/>
      <c r="K736" s="52"/>
      <c r="L736" s="52"/>
      <c r="M736" s="52"/>
      <c r="N736" s="52"/>
      <c r="O736" s="52"/>
      <c r="P736" s="52"/>
      <c r="Q736" s="52"/>
      <c r="R736" s="52"/>
      <c r="S736" s="52"/>
    </row>
    <row r="737" spans="6:19" x14ac:dyDescent="0.25">
      <c r="F737" s="134"/>
      <c r="G737" s="134"/>
      <c r="H737" s="53"/>
      <c r="I737" s="52"/>
      <c r="J737" s="52"/>
      <c r="K737" s="52"/>
      <c r="L737" s="52"/>
      <c r="M737" s="52"/>
      <c r="N737" s="52"/>
      <c r="O737" s="52"/>
      <c r="P737" s="52"/>
      <c r="Q737" s="52"/>
      <c r="R737" s="52"/>
      <c r="S737" s="52"/>
    </row>
    <row r="738" spans="6:19" x14ac:dyDescent="0.25">
      <c r="F738" s="134"/>
      <c r="G738" s="134"/>
      <c r="H738" s="53"/>
      <c r="I738" s="52"/>
      <c r="J738" s="52"/>
      <c r="K738" s="52"/>
      <c r="L738" s="52"/>
      <c r="M738" s="52"/>
      <c r="N738" s="52"/>
      <c r="O738" s="52"/>
      <c r="P738" s="52"/>
      <c r="Q738" s="52"/>
      <c r="R738" s="52"/>
      <c r="S738" s="52"/>
    </row>
    <row r="739" spans="6:19" x14ac:dyDescent="0.25">
      <c r="F739" s="134"/>
      <c r="G739" s="134"/>
      <c r="H739" s="53"/>
      <c r="I739" s="52"/>
      <c r="J739" s="52"/>
      <c r="K739" s="52"/>
      <c r="L739" s="52"/>
      <c r="M739" s="52"/>
      <c r="N739" s="52"/>
      <c r="O739" s="52"/>
      <c r="P739" s="52"/>
      <c r="Q739" s="52"/>
      <c r="R739" s="52"/>
      <c r="S739" s="52"/>
    </row>
    <row r="740" spans="6:19" x14ac:dyDescent="0.25">
      <c r="F740" s="134"/>
      <c r="G740" s="134"/>
      <c r="H740" s="53"/>
      <c r="I740" s="52"/>
      <c r="J740" s="52"/>
      <c r="K740" s="52"/>
      <c r="L740" s="52"/>
      <c r="M740" s="52"/>
      <c r="N740" s="52"/>
      <c r="O740" s="52"/>
      <c r="P740" s="52"/>
      <c r="Q740" s="52"/>
      <c r="R740" s="52"/>
      <c r="S740" s="52"/>
    </row>
    <row r="741" spans="6:19" x14ac:dyDescent="0.25">
      <c r="F741" s="134"/>
      <c r="G741" s="134"/>
      <c r="H741" s="53"/>
      <c r="I741" s="52"/>
      <c r="J741" s="52"/>
      <c r="K741" s="52"/>
      <c r="L741" s="52"/>
      <c r="M741" s="52"/>
      <c r="N741" s="52"/>
      <c r="O741" s="52"/>
      <c r="P741" s="52"/>
      <c r="Q741" s="52"/>
      <c r="R741" s="52"/>
      <c r="S741" s="52"/>
    </row>
    <row r="742" spans="6:19" x14ac:dyDescent="0.25">
      <c r="F742" s="134"/>
      <c r="G742" s="134"/>
      <c r="H742" s="53"/>
      <c r="I742" s="52"/>
      <c r="J742" s="52"/>
      <c r="K742" s="52"/>
      <c r="L742" s="52"/>
      <c r="M742" s="52"/>
      <c r="N742" s="52"/>
      <c r="O742" s="52"/>
      <c r="P742" s="52"/>
      <c r="Q742" s="52"/>
      <c r="R742" s="52"/>
      <c r="S742" s="52"/>
    </row>
    <row r="743" spans="6:19" x14ac:dyDescent="0.25">
      <c r="F743" s="134"/>
      <c r="G743" s="134"/>
      <c r="H743" s="53"/>
      <c r="I743" s="52"/>
      <c r="J743" s="52"/>
      <c r="K743" s="52"/>
      <c r="L743" s="52"/>
      <c r="M743" s="52"/>
      <c r="N743" s="52"/>
      <c r="O743" s="52"/>
      <c r="P743" s="52"/>
      <c r="Q743" s="52"/>
      <c r="R743" s="52"/>
      <c r="S743" s="52"/>
    </row>
    <row r="744" spans="6:19" x14ac:dyDescent="0.25">
      <c r="F744" s="134"/>
      <c r="G744" s="134"/>
      <c r="H744" s="53"/>
      <c r="I744" s="52"/>
      <c r="J744" s="52"/>
      <c r="K744" s="52"/>
      <c r="L744" s="52"/>
      <c r="M744" s="52"/>
      <c r="N744" s="52"/>
      <c r="O744" s="52"/>
      <c r="P744" s="52"/>
      <c r="Q744" s="52"/>
      <c r="R744" s="52"/>
      <c r="S744" s="52"/>
    </row>
    <row r="745" spans="6:19" x14ac:dyDescent="0.25">
      <c r="F745" s="134"/>
      <c r="G745" s="134"/>
      <c r="H745" s="53"/>
      <c r="I745" s="52"/>
      <c r="J745" s="52"/>
      <c r="K745" s="52"/>
      <c r="L745" s="52"/>
      <c r="M745" s="52"/>
      <c r="N745" s="52"/>
      <c r="O745" s="52"/>
      <c r="P745" s="52"/>
      <c r="Q745" s="52"/>
      <c r="R745" s="52"/>
      <c r="S745" s="52"/>
    </row>
    <row r="746" spans="6:19" x14ac:dyDescent="0.25">
      <c r="F746" s="134"/>
      <c r="G746" s="134"/>
      <c r="H746" s="53"/>
      <c r="I746" s="52"/>
      <c r="J746" s="52"/>
      <c r="K746" s="52"/>
      <c r="L746" s="52"/>
      <c r="M746" s="52"/>
      <c r="N746" s="52"/>
      <c r="O746" s="52"/>
      <c r="P746" s="52"/>
      <c r="Q746" s="52"/>
      <c r="R746" s="52"/>
      <c r="S746" s="52"/>
    </row>
    <row r="747" spans="6:19" x14ac:dyDescent="0.25">
      <c r="F747" s="134"/>
      <c r="G747" s="134"/>
      <c r="H747" s="53"/>
      <c r="I747" s="52"/>
      <c r="J747" s="52"/>
      <c r="K747" s="52"/>
      <c r="L747" s="52"/>
      <c r="M747" s="52"/>
      <c r="N747" s="52"/>
      <c r="O747" s="52"/>
      <c r="P747" s="52"/>
      <c r="Q747" s="52"/>
      <c r="R747" s="52"/>
      <c r="S747" s="52"/>
    </row>
    <row r="748" spans="6:19" x14ac:dyDescent="0.25">
      <c r="F748" s="134"/>
      <c r="G748" s="134"/>
      <c r="H748" s="53"/>
      <c r="I748" s="52"/>
      <c r="J748" s="52"/>
      <c r="K748" s="52"/>
      <c r="L748" s="52"/>
      <c r="M748" s="52"/>
      <c r="N748" s="52"/>
      <c r="O748" s="52"/>
      <c r="P748" s="52"/>
      <c r="Q748" s="52"/>
      <c r="R748" s="52"/>
      <c r="S748" s="52"/>
    </row>
    <row r="749" spans="6:19" x14ac:dyDescent="0.25">
      <c r="F749" s="134"/>
      <c r="G749" s="134"/>
      <c r="H749" s="53"/>
      <c r="I749" s="52"/>
      <c r="J749" s="52"/>
      <c r="K749" s="52"/>
      <c r="L749" s="52"/>
      <c r="M749" s="52"/>
      <c r="N749" s="52"/>
      <c r="O749" s="52"/>
      <c r="P749" s="52"/>
      <c r="Q749" s="52"/>
      <c r="R749" s="52"/>
      <c r="S749" s="52"/>
    </row>
    <row r="750" spans="6:19" x14ac:dyDescent="0.25">
      <c r="F750" s="134"/>
      <c r="G750" s="134"/>
      <c r="H750" s="53"/>
      <c r="I750" s="52"/>
      <c r="J750" s="52"/>
      <c r="K750" s="52"/>
      <c r="L750" s="52"/>
      <c r="M750" s="52"/>
      <c r="N750" s="52"/>
      <c r="O750" s="52"/>
      <c r="P750" s="52"/>
      <c r="Q750" s="52"/>
      <c r="R750" s="52"/>
      <c r="S750" s="52"/>
    </row>
    <row r="751" spans="6:19" x14ac:dyDescent="0.25">
      <c r="F751" s="134"/>
      <c r="G751" s="134"/>
      <c r="H751" s="53"/>
      <c r="I751" s="52"/>
      <c r="J751" s="52"/>
      <c r="K751" s="52"/>
      <c r="L751" s="52"/>
      <c r="M751" s="52"/>
      <c r="N751" s="52"/>
      <c r="O751" s="52"/>
      <c r="P751" s="52"/>
      <c r="Q751" s="52"/>
      <c r="R751" s="52"/>
      <c r="S751" s="52"/>
    </row>
    <row r="752" spans="6:19" x14ac:dyDescent="0.25">
      <c r="F752" s="134"/>
      <c r="G752" s="134"/>
      <c r="H752" s="53"/>
      <c r="I752" s="52"/>
      <c r="J752" s="52"/>
      <c r="K752" s="52"/>
      <c r="L752" s="52"/>
      <c r="M752" s="52"/>
      <c r="N752" s="52"/>
      <c r="O752" s="52"/>
      <c r="P752" s="52"/>
      <c r="Q752" s="52"/>
      <c r="R752" s="52"/>
      <c r="S752" s="52"/>
    </row>
    <row r="753" spans="6:19" x14ac:dyDescent="0.25">
      <c r="F753" s="134"/>
      <c r="G753" s="134"/>
      <c r="H753" s="53"/>
      <c r="I753" s="52"/>
      <c r="J753" s="52"/>
      <c r="K753" s="52"/>
      <c r="L753" s="52"/>
      <c r="M753" s="52"/>
      <c r="N753" s="52"/>
      <c r="O753" s="52"/>
      <c r="P753" s="52"/>
      <c r="Q753" s="52"/>
      <c r="R753" s="52"/>
      <c r="S753" s="52"/>
    </row>
    <row r="754" spans="6:19" x14ac:dyDescent="0.25">
      <c r="F754" s="134"/>
      <c r="G754" s="134"/>
      <c r="H754" s="53"/>
      <c r="I754" s="52"/>
      <c r="J754" s="52"/>
      <c r="K754" s="52"/>
      <c r="L754" s="52"/>
      <c r="M754" s="52"/>
      <c r="N754" s="52"/>
      <c r="O754" s="52"/>
      <c r="P754" s="52"/>
      <c r="Q754" s="52"/>
      <c r="R754" s="52"/>
      <c r="S754" s="52"/>
    </row>
    <row r="755" spans="6:19" x14ac:dyDescent="0.25">
      <c r="F755" s="134"/>
      <c r="G755" s="134"/>
      <c r="H755" s="53"/>
      <c r="I755" s="52"/>
      <c r="J755" s="52"/>
      <c r="K755" s="52"/>
      <c r="L755" s="52"/>
      <c r="M755" s="52"/>
      <c r="N755" s="52"/>
      <c r="O755" s="52"/>
      <c r="P755" s="52"/>
      <c r="Q755" s="52"/>
      <c r="R755" s="52"/>
      <c r="S755" s="52"/>
    </row>
    <row r="756" spans="6:19" x14ac:dyDescent="0.25">
      <c r="F756" s="134"/>
      <c r="G756" s="134"/>
      <c r="H756" s="53"/>
      <c r="I756" s="52"/>
      <c r="J756" s="52"/>
      <c r="K756" s="52"/>
      <c r="L756" s="52"/>
      <c r="M756" s="52"/>
      <c r="N756" s="52"/>
      <c r="O756" s="52"/>
      <c r="P756" s="52"/>
      <c r="Q756" s="52"/>
      <c r="R756" s="52"/>
      <c r="S756" s="52"/>
    </row>
    <row r="757" spans="6:19" x14ac:dyDescent="0.25">
      <c r="F757" s="134"/>
      <c r="G757" s="134"/>
      <c r="H757" s="53"/>
      <c r="I757" s="52"/>
      <c r="J757" s="52"/>
      <c r="K757" s="52"/>
      <c r="L757" s="52"/>
      <c r="M757" s="52"/>
      <c r="N757" s="52"/>
      <c r="O757" s="52"/>
      <c r="P757" s="52"/>
      <c r="Q757" s="52"/>
      <c r="R757" s="52"/>
      <c r="S757" s="52"/>
    </row>
    <row r="758" spans="6:19" x14ac:dyDescent="0.25">
      <c r="F758" s="134"/>
      <c r="G758" s="134"/>
      <c r="H758" s="53"/>
      <c r="I758" s="52"/>
      <c r="J758" s="52"/>
      <c r="K758" s="52"/>
      <c r="L758" s="52"/>
      <c r="M758" s="52"/>
      <c r="N758" s="52"/>
      <c r="O758" s="52"/>
      <c r="P758" s="52"/>
      <c r="Q758" s="52"/>
      <c r="R758" s="52"/>
      <c r="S758" s="52"/>
    </row>
    <row r="759" spans="6:19" x14ac:dyDescent="0.25">
      <c r="F759" s="134"/>
      <c r="G759" s="134"/>
      <c r="H759" s="53"/>
      <c r="I759" s="52"/>
      <c r="J759" s="52"/>
      <c r="K759" s="52"/>
      <c r="L759" s="52"/>
      <c r="M759" s="52"/>
      <c r="N759" s="52"/>
      <c r="O759" s="52"/>
      <c r="P759" s="52"/>
      <c r="Q759" s="52"/>
      <c r="R759" s="52"/>
      <c r="S759" s="52"/>
    </row>
    <row r="760" spans="6:19" x14ac:dyDescent="0.25">
      <c r="F760" s="134"/>
      <c r="G760" s="134"/>
      <c r="H760" s="53"/>
      <c r="I760" s="52"/>
      <c r="J760" s="52"/>
      <c r="K760" s="52"/>
      <c r="L760" s="52"/>
      <c r="M760" s="52"/>
      <c r="N760" s="52"/>
      <c r="O760" s="52"/>
      <c r="P760" s="52"/>
      <c r="Q760" s="52"/>
      <c r="R760" s="52"/>
      <c r="S760" s="52"/>
    </row>
    <row r="761" spans="6:19" x14ac:dyDescent="0.25">
      <c r="F761" s="134"/>
      <c r="G761" s="134"/>
      <c r="H761" s="53"/>
      <c r="I761" s="52"/>
      <c r="J761" s="52"/>
      <c r="K761" s="52"/>
      <c r="L761" s="52"/>
      <c r="M761" s="52"/>
      <c r="N761" s="52"/>
      <c r="O761" s="52"/>
      <c r="P761" s="52"/>
      <c r="Q761" s="52"/>
      <c r="R761" s="52"/>
      <c r="S761" s="52"/>
    </row>
    <row r="762" spans="6:19" x14ac:dyDescent="0.25">
      <c r="F762" s="134"/>
      <c r="G762" s="134"/>
      <c r="H762" s="53"/>
      <c r="I762" s="52"/>
      <c r="J762" s="52"/>
      <c r="K762" s="52"/>
      <c r="L762" s="52"/>
      <c r="M762" s="52"/>
      <c r="N762" s="52"/>
      <c r="O762" s="52"/>
      <c r="P762" s="52"/>
      <c r="Q762" s="52"/>
      <c r="R762" s="52"/>
      <c r="S762" s="52"/>
    </row>
    <row r="763" spans="6:19" x14ac:dyDescent="0.25">
      <c r="F763" s="134"/>
      <c r="G763" s="134"/>
      <c r="H763" s="53"/>
      <c r="I763" s="52"/>
      <c r="J763" s="52"/>
      <c r="K763" s="52"/>
      <c r="L763" s="52"/>
      <c r="M763" s="52"/>
      <c r="N763" s="52"/>
      <c r="O763" s="52"/>
      <c r="P763" s="52"/>
      <c r="Q763" s="52"/>
      <c r="R763" s="52"/>
      <c r="S763" s="52"/>
    </row>
    <row r="764" spans="6:19" x14ac:dyDescent="0.25">
      <c r="F764" s="134"/>
      <c r="G764" s="134"/>
      <c r="H764" s="53"/>
      <c r="I764" s="52"/>
      <c r="J764" s="52"/>
      <c r="K764" s="52"/>
      <c r="L764" s="52"/>
      <c r="M764" s="52"/>
      <c r="N764" s="52"/>
      <c r="O764" s="52"/>
      <c r="P764" s="52"/>
      <c r="Q764" s="52"/>
      <c r="R764" s="52"/>
      <c r="S764" s="52"/>
    </row>
    <row r="765" spans="6:19" x14ac:dyDescent="0.25">
      <c r="F765" s="134"/>
      <c r="G765" s="134"/>
      <c r="H765" s="53"/>
      <c r="I765" s="52"/>
      <c r="J765" s="52"/>
      <c r="K765" s="52"/>
      <c r="L765" s="52"/>
      <c r="M765" s="52"/>
      <c r="N765" s="52"/>
      <c r="O765" s="52"/>
      <c r="P765" s="52"/>
      <c r="Q765" s="52"/>
      <c r="R765" s="52"/>
      <c r="S765" s="52"/>
    </row>
    <row r="766" spans="6:19" x14ac:dyDescent="0.25">
      <c r="F766" s="134"/>
      <c r="G766" s="134"/>
      <c r="H766" s="53"/>
      <c r="I766" s="52"/>
      <c r="J766" s="52"/>
      <c r="K766" s="52"/>
      <c r="L766" s="52"/>
      <c r="M766" s="52"/>
      <c r="N766" s="52"/>
      <c r="O766" s="52"/>
      <c r="P766" s="52"/>
      <c r="Q766" s="52"/>
      <c r="R766" s="52"/>
      <c r="S766" s="52"/>
    </row>
    <row r="767" spans="6:19" x14ac:dyDescent="0.25">
      <c r="F767" s="134"/>
      <c r="G767" s="134"/>
      <c r="H767" s="53"/>
      <c r="I767" s="52"/>
      <c r="J767" s="52"/>
      <c r="K767" s="52"/>
      <c r="L767" s="52"/>
      <c r="M767" s="52"/>
      <c r="N767" s="52"/>
      <c r="O767" s="52"/>
      <c r="P767" s="52"/>
      <c r="Q767" s="52"/>
      <c r="R767" s="52"/>
      <c r="S767" s="52"/>
    </row>
    <row r="768" spans="6:19" x14ac:dyDescent="0.25">
      <c r="F768" s="134"/>
      <c r="G768" s="134"/>
      <c r="H768" s="53"/>
      <c r="I768" s="52"/>
      <c r="J768" s="52"/>
      <c r="K768" s="52"/>
      <c r="L768" s="52"/>
      <c r="M768" s="52"/>
      <c r="N768" s="52"/>
      <c r="O768" s="52"/>
      <c r="P768" s="52"/>
      <c r="Q768" s="52"/>
      <c r="R768" s="52"/>
      <c r="S768" s="52"/>
    </row>
    <row r="769" spans="6:19" x14ac:dyDescent="0.25">
      <c r="F769" s="134"/>
      <c r="G769" s="134"/>
      <c r="H769" s="53"/>
      <c r="I769" s="52"/>
      <c r="J769" s="52"/>
      <c r="K769" s="52"/>
      <c r="L769" s="52"/>
      <c r="M769" s="52"/>
      <c r="N769" s="52"/>
      <c r="O769" s="52"/>
      <c r="P769" s="52"/>
      <c r="Q769" s="52"/>
      <c r="R769" s="52"/>
      <c r="S769" s="52"/>
    </row>
    <row r="770" spans="6:19" x14ac:dyDescent="0.25">
      <c r="F770" s="134"/>
      <c r="G770" s="134"/>
      <c r="H770" s="53"/>
      <c r="I770" s="52"/>
      <c r="J770" s="52"/>
      <c r="K770" s="52"/>
      <c r="L770" s="52"/>
      <c r="M770" s="52"/>
      <c r="N770" s="52"/>
      <c r="O770" s="52"/>
      <c r="P770" s="52"/>
      <c r="Q770" s="52"/>
      <c r="R770" s="52"/>
      <c r="S770" s="52"/>
    </row>
    <row r="771" spans="6:19" x14ac:dyDescent="0.25">
      <c r="F771" s="134"/>
      <c r="G771" s="134"/>
      <c r="H771" s="53"/>
      <c r="I771" s="52"/>
      <c r="J771" s="52"/>
      <c r="K771" s="52"/>
      <c r="L771" s="52"/>
      <c r="M771" s="52"/>
      <c r="N771" s="52"/>
      <c r="O771" s="52"/>
      <c r="P771" s="52"/>
      <c r="Q771" s="52"/>
      <c r="R771" s="52"/>
      <c r="S771" s="52"/>
    </row>
    <row r="772" spans="6:19" x14ac:dyDescent="0.25">
      <c r="F772" s="134"/>
      <c r="G772" s="134"/>
      <c r="H772" s="53"/>
      <c r="I772" s="52"/>
      <c r="J772" s="52"/>
      <c r="K772" s="52"/>
      <c r="L772" s="52"/>
      <c r="M772" s="52"/>
      <c r="N772" s="52"/>
      <c r="O772" s="52"/>
      <c r="P772" s="52"/>
      <c r="Q772" s="52"/>
      <c r="R772" s="52"/>
      <c r="S772" s="52"/>
    </row>
    <row r="773" spans="6:19" x14ac:dyDescent="0.25">
      <c r="F773" s="134"/>
      <c r="G773" s="134"/>
      <c r="H773" s="53"/>
      <c r="I773" s="52"/>
      <c r="J773" s="52"/>
      <c r="K773" s="52"/>
      <c r="L773" s="52"/>
      <c r="M773" s="52"/>
      <c r="N773" s="52"/>
      <c r="O773" s="52"/>
      <c r="P773" s="52"/>
      <c r="Q773" s="52"/>
      <c r="R773" s="52"/>
      <c r="S773" s="52"/>
    </row>
    <row r="774" spans="6:19" x14ac:dyDescent="0.25">
      <c r="F774" s="134"/>
      <c r="G774" s="134"/>
      <c r="H774" s="53"/>
      <c r="I774" s="52"/>
      <c r="J774" s="52"/>
      <c r="K774" s="52"/>
      <c r="L774" s="52"/>
      <c r="M774" s="52"/>
      <c r="N774" s="52"/>
      <c r="O774" s="52"/>
      <c r="P774" s="52"/>
      <c r="Q774" s="52"/>
      <c r="R774" s="52"/>
      <c r="S774" s="52"/>
    </row>
    <row r="775" spans="6:19" x14ac:dyDescent="0.25">
      <c r="F775" s="134"/>
      <c r="G775" s="134"/>
      <c r="H775" s="53"/>
      <c r="I775" s="52"/>
      <c r="J775" s="52"/>
      <c r="K775" s="52"/>
      <c r="L775" s="52"/>
      <c r="M775" s="52"/>
      <c r="N775" s="52"/>
      <c r="O775" s="52"/>
      <c r="P775" s="52"/>
      <c r="Q775" s="52"/>
      <c r="R775" s="52"/>
      <c r="S775" s="52"/>
    </row>
    <row r="776" spans="6:19" x14ac:dyDescent="0.25">
      <c r="F776" s="134"/>
      <c r="G776" s="134"/>
      <c r="H776" s="53"/>
      <c r="I776" s="52"/>
      <c r="J776" s="52"/>
      <c r="K776" s="52"/>
      <c r="L776" s="52"/>
      <c r="M776" s="52"/>
      <c r="N776" s="52"/>
      <c r="O776" s="52"/>
      <c r="P776" s="52"/>
      <c r="Q776" s="52"/>
      <c r="R776" s="52"/>
      <c r="S776" s="52"/>
    </row>
    <row r="777" spans="6:19" x14ac:dyDescent="0.25">
      <c r="F777" s="134"/>
      <c r="G777" s="134"/>
      <c r="H777" s="53"/>
      <c r="I777" s="52"/>
      <c r="J777" s="52"/>
      <c r="K777" s="52"/>
      <c r="L777" s="52"/>
      <c r="M777" s="52"/>
      <c r="N777" s="52"/>
      <c r="O777" s="52"/>
      <c r="P777" s="52"/>
      <c r="Q777" s="52"/>
      <c r="R777" s="52"/>
      <c r="S777" s="52"/>
    </row>
    <row r="778" spans="6:19" x14ac:dyDescent="0.25">
      <c r="F778" s="134"/>
      <c r="G778" s="134"/>
      <c r="H778" s="53"/>
      <c r="I778" s="52"/>
      <c r="J778" s="52"/>
      <c r="K778" s="52"/>
      <c r="L778" s="52"/>
      <c r="M778" s="52"/>
      <c r="N778" s="52"/>
      <c r="O778" s="52"/>
      <c r="P778" s="52"/>
      <c r="Q778" s="52"/>
      <c r="R778" s="52"/>
      <c r="S778" s="52"/>
    </row>
    <row r="779" spans="6:19" x14ac:dyDescent="0.25">
      <c r="F779" s="134"/>
      <c r="G779" s="134"/>
      <c r="H779" s="53"/>
      <c r="I779" s="52"/>
      <c r="J779" s="52"/>
      <c r="K779" s="52"/>
      <c r="L779" s="52"/>
      <c r="M779" s="52"/>
      <c r="N779" s="52"/>
      <c r="O779" s="52"/>
      <c r="P779" s="52"/>
      <c r="Q779" s="52"/>
      <c r="R779" s="52"/>
      <c r="S779" s="52"/>
    </row>
    <row r="780" spans="6:19" x14ac:dyDescent="0.25">
      <c r="F780" s="134"/>
      <c r="G780" s="134"/>
      <c r="H780" s="53"/>
      <c r="I780" s="52"/>
      <c r="J780" s="52"/>
      <c r="K780" s="52"/>
      <c r="L780" s="52"/>
      <c r="M780" s="52"/>
      <c r="N780" s="52"/>
      <c r="O780" s="52"/>
      <c r="P780" s="52"/>
      <c r="Q780" s="52"/>
      <c r="R780" s="52"/>
      <c r="S780" s="52"/>
    </row>
    <row r="781" spans="6:19" x14ac:dyDescent="0.25">
      <c r="F781" s="134"/>
      <c r="G781" s="134"/>
      <c r="H781" s="53"/>
      <c r="I781" s="52"/>
      <c r="J781" s="52"/>
      <c r="K781" s="52"/>
      <c r="L781" s="52"/>
      <c r="M781" s="52"/>
      <c r="N781" s="52"/>
      <c r="O781" s="52"/>
      <c r="P781" s="52"/>
      <c r="Q781" s="52"/>
      <c r="R781" s="52"/>
      <c r="S781" s="52"/>
    </row>
    <row r="782" spans="6:19" x14ac:dyDescent="0.25">
      <c r="F782" s="134"/>
      <c r="G782" s="134"/>
      <c r="H782" s="53"/>
      <c r="I782" s="52"/>
      <c r="J782" s="52"/>
      <c r="K782" s="52"/>
      <c r="L782" s="52"/>
      <c r="M782" s="52"/>
      <c r="N782" s="52"/>
      <c r="O782" s="52"/>
      <c r="P782" s="52"/>
      <c r="Q782" s="52"/>
      <c r="R782" s="52"/>
      <c r="S782" s="52"/>
    </row>
    <row r="783" spans="6:19" x14ac:dyDescent="0.25">
      <c r="F783" s="134"/>
      <c r="G783" s="134"/>
      <c r="H783" s="53"/>
      <c r="I783" s="52"/>
      <c r="J783" s="52"/>
      <c r="K783" s="52"/>
      <c r="L783" s="52"/>
      <c r="M783" s="52"/>
      <c r="N783" s="52"/>
      <c r="O783" s="52"/>
      <c r="P783" s="52"/>
      <c r="Q783" s="52"/>
      <c r="R783" s="52"/>
      <c r="S783" s="52"/>
    </row>
    <row r="784" spans="6:19" x14ac:dyDescent="0.25">
      <c r="F784" s="134"/>
      <c r="G784" s="134"/>
      <c r="H784" s="53"/>
      <c r="I784" s="52"/>
      <c r="J784" s="52"/>
      <c r="K784" s="52"/>
      <c r="L784" s="52"/>
      <c r="M784" s="52"/>
      <c r="N784" s="52"/>
      <c r="O784" s="52"/>
      <c r="P784" s="52"/>
      <c r="Q784" s="52"/>
      <c r="R784" s="52"/>
      <c r="S784" s="52"/>
    </row>
    <row r="785" spans="6:19" x14ac:dyDescent="0.25">
      <c r="F785" s="134"/>
      <c r="G785" s="134"/>
      <c r="H785" s="53"/>
      <c r="I785" s="52"/>
      <c r="J785" s="52"/>
      <c r="K785" s="52"/>
      <c r="L785" s="52"/>
      <c r="M785" s="52"/>
      <c r="N785" s="52"/>
      <c r="O785" s="52"/>
      <c r="P785" s="52"/>
      <c r="Q785" s="52"/>
      <c r="R785" s="52"/>
      <c r="S785" s="52"/>
    </row>
    <row r="786" spans="6:19" x14ac:dyDescent="0.25">
      <c r="F786" s="134"/>
      <c r="G786" s="134"/>
      <c r="H786" s="53"/>
      <c r="I786" s="52"/>
      <c r="J786" s="52"/>
      <c r="K786" s="52"/>
      <c r="L786" s="52"/>
      <c r="M786" s="52"/>
      <c r="N786" s="52"/>
      <c r="O786" s="52"/>
      <c r="P786" s="52"/>
      <c r="Q786" s="52"/>
      <c r="R786" s="52"/>
      <c r="S786" s="52"/>
    </row>
    <row r="787" spans="6:19" x14ac:dyDescent="0.25">
      <c r="F787" s="134"/>
      <c r="G787" s="134"/>
      <c r="H787" s="53"/>
      <c r="I787" s="52"/>
      <c r="J787" s="52"/>
      <c r="K787" s="52"/>
      <c r="L787" s="52"/>
      <c r="M787" s="52"/>
      <c r="N787" s="52"/>
      <c r="O787" s="52"/>
      <c r="P787" s="52"/>
      <c r="Q787" s="52"/>
      <c r="R787" s="52"/>
      <c r="S787" s="52"/>
    </row>
    <row r="788" spans="6:19" x14ac:dyDescent="0.25">
      <c r="F788" s="134"/>
      <c r="G788" s="134"/>
      <c r="H788" s="53"/>
      <c r="I788" s="52"/>
      <c r="J788" s="52"/>
      <c r="K788" s="52"/>
      <c r="L788" s="52"/>
      <c r="M788" s="52"/>
      <c r="N788" s="52"/>
      <c r="O788" s="52"/>
      <c r="P788" s="52"/>
      <c r="Q788" s="52"/>
      <c r="R788" s="52"/>
      <c r="S788" s="52"/>
    </row>
    <row r="789" spans="6:19" x14ac:dyDescent="0.25">
      <c r="F789" s="134"/>
      <c r="G789" s="134"/>
      <c r="H789" s="53"/>
      <c r="I789" s="52"/>
      <c r="J789" s="52"/>
      <c r="K789" s="52"/>
      <c r="L789" s="52"/>
      <c r="M789" s="52"/>
      <c r="N789" s="52"/>
      <c r="O789" s="52"/>
      <c r="P789" s="52"/>
      <c r="Q789" s="52"/>
      <c r="R789" s="52"/>
      <c r="S789" s="52"/>
    </row>
    <row r="790" spans="6:19" x14ac:dyDescent="0.25">
      <c r="F790" s="134"/>
      <c r="G790" s="134"/>
      <c r="H790" s="53"/>
      <c r="I790" s="52"/>
      <c r="J790" s="52"/>
      <c r="K790" s="52"/>
      <c r="L790" s="52"/>
      <c r="M790" s="52"/>
      <c r="N790" s="52"/>
      <c r="O790" s="52"/>
      <c r="P790" s="52"/>
      <c r="Q790" s="52"/>
      <c r="R790" s="52"/>
      <c r="S790" s="52"/>
    </row>
    <row r="791" spans="6:19" x14ac:dyDescent="0.25">
      <c r="F791" s="134"/>
      <c r="G791" s="134"/>
      <c r="H791" s="53"/>
      <c r="I791" s="52"/>
      <c r="J791" s="52"/>
      <c r="K791" s="52"/>
      <c r="L791" s="52"/>
      <c r="M791" s="52"/>
      <c r="N791" s="52"/>
      <c r="O791" s="52"/>
      <c r="P791" s="52"/>
      <c r="Q791" s="52"/>
      <c r="R791" s="52"/>
      <c r="S791" s="52"/>
    </row>
    <row r="792" spans="6:19" x14ac:dyDescent="0.25">
      <c r="F792" s="134"/>
      <c r="G792" s="134"/>
      <c r="H792" s="53"/>
      <c r="I792" s="52"/>
      <c r="J792" s="52"/>
      <c r="K792" s="52"/>
      <c r="L792" s="52"/>
      <c r="M792" s="52"/>
      <c r="N792" s="52"/>
      <c r="O792" s="52"/>
      <c r="P792" s="52"/>
      <c r="Q792" s="52"/>
      <c r="R792" s="52"/>
      <c r="S792" s="52"/>
    </row>
    <row r="793" spans="6:19" x14ac:dyDescent="0.25">
      <c r="F793" s="134"/>
      <c r="G793" s="134"/>
      <c r="H793" s="53"/>
      <c r="I793" s="52"/>
      <c r="J793" s="52"/>
      <c r="K793" s="52"/>
      <c r="L793" s="52"/>
      <c r="M793" s="52"/>
      <c r="N793" s="52"/>
      <c r="O793" s="52"/>
      <c r="P793" s="52"/>
      <c r="Q793" s="52"/>
      <c r="R793" s="52"/>
      <c r="S793" s="52"/>
    </row>
    <row r="794" spans="6:19" x14ac:dyDescent="0.25">
      <c r="F794" s="134"/>
      <c r="G794" s="134"/>
      <c r="H794" s="53"/>
      <c r="I794" s="52"/>
      <c r="J794" s="52"/>
      <c r="K794" s="52"/>
      <c r="L794" s="52"/>
      <c r="M794" s="52"/>
      <c r="N794" s="52"/>
      <c r="O794" s="52"/>
      <c r="P794" s="52"/>
      <c r="Q794" s="52"/>
      <c r="R794" s="52"/>
      <c r="S794" s="52"/>
    </row>
    <row r="795" spans="6:19" x14ac:dyDescent="0.25">
      <c r="F795" s="134"/>
      <c r="G795" s="134"/>
      <c r="H795" s="53"/>
      <c r="I795" s="52"/>
      <c r="J795" s="52"/>
      <c r="K795" s="52"/>
      <c r="L795" s="52"/>
      <c r="M795" s="52"/>
      <c r="N795" s="52"/>
      <c r="O795" s="52"/>
      <c r="P795" s="52"/>
      <c r="Q795" s="52"/>
      <c r="R795" s="52"/>
      <c r="S795" s="52"/>
    </row>
    <row r="796" spans="6:19" x14ac:dyDescent="0.25">
      <c r="F796" s="134"/>
      <c r="G796" s="134"/>
      <c r="H796" s="53"/>
      <c r="I796" s="52"/>
      <c r="J796" s="52"/>
      <c r="K796" s="52"/>
      <c r="L796" s="52"/>
      <c r="M796" s="52"/>
      <c r="N796" s="52"/>
      <c r="O796" s="52"/>
      <c r="P796" s="52"/>
      <c r="Q796" s="52"/>
      <c r="R796" s="52"/>
      <c r="S796" s="52"/>
    </row>
    <row r="797" spans="6:19" x14ac:dyDescent="0.25">
      <c r="F797" s="134"/>
      <c r="G797" s="134"/>
      <c r="H797" s="53"/>
      <c r="I797" s="52"/>
      <c r="J797" s="52"/>
      <c r="K797" s="52"/>
      <c r="L797" s="52"/>
      <c r="M797" s="52"/>
      <c r="N797" s="52"/>
      <c r="O797" s="52"/>
      <c r="P797" s="52"/>
      <c r="Q797" s="52"/>
      <c r="R797" s="52"/>
      <c r="S797" s="52"/>
    </row>
    <row r="798" spans="6:19" x14ac:dyDescent="0.25">
      <c r="F798" s="134"/>
      <c r="G798" s="134"/>
      <c r="H798" s="53"/>
      <c r="I798" s="52"/>
      <c r="J798" s="52"/>
      <c r="K798" s="52"/>
      <c r="L798" s="52"/>
      <c r="M798" s="52"/>
      <c r="N798" s="52"/>
      <c r="O798" s="52"/>
      <c r="P798" s="52"/>
      <c r="Q798" s="52"/>
      <c r="R798" s="52"/>
      <c r="S798" s="52"/>
    </row>
    <row r="799" spans="6:19" x14ac:dyDescent="0.25">
      <c r="F799" s="134"/>
      <c r="G799" s="134"/>
      <c r="H799" s="53"/>
      <c r="I799" s="52"/>
      <c r="J799" s="52"/>
      <c r="K799" s="52"/>
      <c r="L799" s="52"/>
      <c r="M799" s="52"/>
      <c r="N799" s="52"/>
      <c r="O799" s="52"/>
      <c r="P799" s="52"/>
      <c r="Q799" s="52"/>
      <c r="R799" s="52"/>
      <c r="S799" s="52"/>
    </row>
    <row r="800" spans="6:19" x14ac:dyDescent="0.25">
      <c r="F800" s="134"/>
      <c r="G800" s="134"/>
      <c r="H800" s="53"/>
      <c r="I800" s="52"/>
      <c r="J800" s="52"/>
      <c r="K800" s="52"/>
      <c r="L800" s="52"/>
      <c r="M800" s="52"/>
      <c r="N800" s="52"/>
      <c r="O800" s="52"/>
      <c r="P800" s="52"/>
      <c r="Q800" s="52"/>
      <c r="R800" s="52"/>
      <c r="S800" s="52"/>
    </row>
    <row r="801" spans="6:19" x14ac:dyDescent="0.25">
      <c r="F801" s="134"/>
      <c r="G801" s="134"/>
      <c r="H801" s="53"/>
      <c r="I801" s="52"/>
      <c r="J801" s="52"/>
      <c r="K801" s="52"/>
      <c r="L801" s="52"/>
      <c r="M801" s="52"/>
      <c r="N801" s="52"/>
      <c r="O801" s="52"/>
      <c r="P801" s="52"/>
      <c r="Q801" s="52"/>
      <c r="R801" s="52"/>
      <c r="S801" s="52"/>
    </row>
    <row r="802" spans="6:19" x14ac:dyDescent="0.25">
      <c r="F802" s="134"/>
      <c r="G802" s="134"/>
      <c r="H802" s="53"/>
      <c r="I802" s="52"/>
      <c r="J802" s="52"/>
      <c r="K802" s="52"/>
      <c r="L802" s="52"/>
      <c r="M802" s="52"/>
      <c r="N802" s="52"/>
      <c r="O802" s="52"/>
      <c r="P802" s="52"/>
      <c r="Q802" s="52"/>
      <c r="R802" s="52"/>
      <c r="S802" s="52"/>
    </row>
    <row r="803" spans="6:19" x14ac:dyDescent="0.25">
      <c r="F803" s="134"/>
      <c r="G803" s="134"/>
      <c r="H803" s="53"/>
      <c r="I803" s="52"/>
      <c r="J803" s="52"/>
      <c r="K803" s="52"/>
      <c r="L803" s="52"/>
      <c r="M803" s="52"/>
      <c r="N803" s="52"/>
      <c r="O803" s="52"/>
      <c r="P803" s="52"/>
      <c r="Q803" s="52"/>
      <c r="R803" s="52"/>
      <c r="S803" s="52"/>
    </row>
    <row r="804" spans="6:19" x14ac:dyDescent="0.25">
      <c r="F804" s="134"/>
      <c r="G804" s="134"/>
      <c r="H804" s="53"/>
      <c r="I804" s="52"/>
      <c r="J804" s="52"/>
      <c r="K804" s="52"/>
      <c r="L804" s="52"/>
      <c r="M804" s="52"/>
      <c r="N804" s="52"/>
      <c r="O804" s="52"/>
      <c r="P804" s="52"/>
      <c r="Q804" s="52"/>
      <c r="R804" s="52"/>
      <c r="S804" s="52"/>
    </row>
    <row r="805" spans="6:19" x14ac:dyDescent="0.25">
      <c r="F805" s="134"/>
      <c r="G805" s="134"/>
      <c r="H805" s="53"/>
      <c r="I805" s="52"/>
      <c r="J805" s="52"/>
      <c r="K805" s="52"/>
      <c r="L805" s="52"/>
      <c r="M805" s="52"/>
      <c r="N805" s="52"/>
      <c r="O805" s="52"/>
      <c r="P805" s="52"/>
      <c r="Q805" s="52"/>
      <c r="R805" s="52"/>
      <c r="S805" s="52"/>
    </row>
    <row r="806" spans="6:19" x14ac:dyDescent="0.25">
      <c r="F806" s="134"/>
      <c r="G806" s="134"/>
      <c r="H806" s="53"/>
      <c r="I806" s="52"/>
      <c r="J806" s="52"/>
      <c r="K806" s="52"/>
      <c r="L806" s="52"/>
      <c r="M806" s="52"/>
      <c r="N806" s="52"/>
      <c r="O806" s="52"/>
      <c r="P806" s="52"/>
      <c r="Q806" s="52"/>
      <c r="R806" s="52"/>
      <c r="S806" s="52"/>
    </row>
    <row r="807" spans="6:19" x14ac:dyDescent="0.25">
      <c r="F807" s="134"/>
      <c r="G807" s="134"/>
      <c r="H807" s="53"/>
      <c r="I807" s="52"/>
      <c r="J807" s="52"/>
      <c r="K807" s="52"/>
      <c r="L807" s="52"/>
      <c r="M807" s="52"/>
      <c r="N807" s="52"/>
      <c r="O807" s="52"/>
      <c r="P807" s="52"/>
      <c r="Q807" s="52"/>
      <c r="R807" s="52"/>
      <c r="S807" s="52"/>
    </row>
    <row r="808" spans="6:19" x14ac:dyDescent="0.25">
      <c r="F808" s="134"/>
      <c r="G808" s="134"/>
      <c r="H808" s="53"/>
      <c r="I808" s="52"/>
      <c r="J808" s="52"/>
      <c r="K808" s="52"/>
      <c r="L808" s="52"/>
      <c r="M808" s="52"/>
      <c r="N808" s="52"/>
      <c r="O808" s="52"/>
      <c r="P808" s="52"/>
      <c r="Q808" s="52"/>
      <c r="R808" s="52"/>
      <c r="S808" s="52"/>
    </row>
    <row r="809" spans="6:19" x14ac:dyDescent="0.25">
      <c r="F809" s="134"/>
      <c r="G809" s="134"/>
      <c r="H809" s="53"/>
      <c r="I809" s="52"/>
      <c r="J809" s="52"/>
      <c r="K809" s="52"/>
      <c r="L809" s="52"/>
      <c r="M809" s="52"/>
      <c r="N809" s="52"/>
      <c r="O809" s="52"/>
      <c r="P809" s="52"/>
      <c r="Q809" s="52"/>
      <c r="R809" s="52"/>
      <c r="S809" s="52"/>
    </row>
    <row r="810" spans="6:19" x14ac:dyDescent="0.25">
      <c r="F810" s="134"/>
      <c r="G810" s="134"/>
      <c r="H810" s="53"/>
      <c r="I810" s="52"/>
      <c r="J810" s="52"/>
      <c r="K810" s="52"/>
      <c r="L810" s="52"/>
      <c r="M810" s="52"/>
      <c r="N810" s="52"/>
      <c r="O810" s="52"/>
      <c r="P810" s="52"/>
      <c r="Q810" s="52"/>
      <c r="R810" s="52"/>
      <c r="S810" s="52"/>
    </row>
    <row r="811" spans="6:19" x14ac:dyDescent="0.25">
      <c r="F811" s="134"/>
      <c r="G811" s="134"/>
      <c r="H811" s="53"/>
      <c r="I811" s="52"/>
      <c r="J811" s="52"/>
      <c r="K811" s="52"/>
      <c r="L811" s="52"/>
      <c r="M811" s="52"/>
      <c r="N811" s="52"/>
      <c r="O811" s="52"/>
      <c r="P811" s="52"/>
      <c r="Q811" s="52"/>
      <c r="R811" s="52"/>
      <c r="S811" s="52"/>
    </row>
    <row r="812" spans="6:19" x14ac:dyDescent="0.25">
      <c r="F812" s="134"/>
      <c r="G812" s="134"/>
      <c r="H812" s="53"/>
      <c r="I812" s="52"/>
      <c r="J812" s="52"/>
      <c r="K812" s="52"/>
      <c r="L812" s="52"/>
      <c r="M812" s="52"/>
      <c r="N812" s="52"/>
      <c r="O812" s="52"/>
      <c r="P812" s="52"/>
      <c r="Q812" s="52"/>
      <c r="R812" s="52"/>
      <c r="S812" s="52"/>
    </row>
    <row r="813" spans="6:19" x14ac:dyDescent="0.25">
      <c r="F813" s="134"/>
      <c r="G813" s="134"/>
      <c r="H813" s="53"/>
      <c r="I813" s="52"/>
      <c r="J813" s="52"/>
      <c r="K813" s="52"/>
      <c r="L813" s="52"/>
      <c r="M813" s="52"/>
      <c r="N813" s="52"/>
      <c r="O813" s="52"/>
      <c r="P813" s="52"/>
      <c r="Q813" s="52"/>
      <c r="R813" s="52"/>
      <c r="S813" s="52"/>
    </row>
    <row r="814" spans="6:19" x14ac:dyDescent="0.25">
      <c r="F814" s="134"/>
      <c r="G814" s="134"/>
      <c r="H814" s="53"/>
      <c r="I814" s="52"/>
      <c r="J814" s="52"/>
      <c r="K814" s="52"/>
      <c r="L814" s="52"/>
      <c r="M814" s="52"/>
      <c r="N814" s="52"/>
      <c r="O814" s="52"/>
      <c r="P814" s="52"/>
      <c r="Q814" s="52"/>
      <c r="R814" s="52"/>
      <c r="S814" s="52"/>
    </row>
    <row r="815" spans="6:19" x14ac:dyDescent="0.25">
      <c r="F815" s="134"/>
      <c r="G815" s="134"/>
      <c r="H815" s="53"/>
      <c r="I815" s="52"/>
      <c r="J815" s="52"/>
      <c r="K815" s="52"/>
      <c r="L815" s="52"/>
      <c r="M815" s="52"/>
      <c r="N815" s="52"/>
      <c r="O815" s="52"/>
      <c r="P815" s="52"/>
      <c r="Q815" s="52"/>
      <c r="R815" s="52"/>
      <c r="S815" s="52"/>
    </row>
    <row r="816" spans="6:19" x14ac:dyDescent="0.25">
      <c r="F816" s="134"/>
      <c r="G816" s="134"/>
      <c r="H816" s="53"/>
      <c r="I816" s="52"/>
      <c r="J816" s="52"/>
      <c r="K816" s="52"/>
      <c r="L816" s="52"/>
      <c r="M816" s="52"/>
      <c r="N816" s="52"/>
      <c r="O816" s="52"/>
      <c r="P816" s="52"/>
      <c r="Q816" s="52"/>
      <c r="R816" s="52"/>
      <c r="S816" s="52"/>
    </row>
    <row r="817" spans="6:19" x14ac:dyDescent="0.25">
      <c r="F817" s="134"/>
      <c r="G817" s="134"/>
      <c r="H817" s="53"/>
      <c r="I817" s="52"/>
      <c r="J817" s="52"/>
      <c r="K817" s="52"/>
      <c r="L817" s="52"/>
      <c r="M817" s="52"/>
      <c r="N817" s="52"/>
      <c r="O817" s="52"/>
      <c r="P817" s="52"/>
      <c r="Q817" s="52"/>
      <c r="R817" s="52"/>
      <c r="S817" s="52"/>
    </row>
    <row r="818" spans="6:19" x14ac:dyDescent="0.25">
      <c r="F818" s="134"/>
      <c r="G818" s="134"/>
      <c r="H818" s="53"/>
      <c r="I818" s="52"/>
      <c r="J818" s="52"/>
      <c r="K818" s="52"/>
      <c r="L818" s="52"/>
      <c r="M818" s="52"/>
      <c r="N818" s="52"/>
      <c r="O818" s="52"/>
      <c r="P818" s="52"/>
      <c r="Q818" s="52"/>
      <c r="R818" s="52"/>
      <c r="S818" s="52"/>
    </row>
    <row r="819" spans="6:19" x14ac:dyDescent="0.25">
      <c r="F819" s="134"/>
      <c r="G819" s="134"/>
      <c r="H819" s="53"/>
      <c r="I819" s="52"/>
      <c r="J819" s="52"/>
      <c r="K819" s="52"/>
      <c r="L819" s="52"/>
      <c r="M819" s="52"/>
      <c r="N819" s="52"/>
      <c r="O819" s="52"/>
      <c r="P819" s="52"/>
      <c r="Q819" s="52"/>
      <c r="R819" s="52"/>
      <c r="S819" s="52"/>
    </row>
    <row r="820" spans="6:19" x14ac:dyDescent="0.25">
      <c r="F820" s="134"/>
      <c r="G820" s="134"/>
      <c r="H820" s="53"/>
      <c r="I820" s="52"/>
      <c r="J820" s="52"/>
      <c r="K820" s="52"/>
      <c r="L820" s="52"/>
      <c r="M820" s="52"/>
      <c r="N820" s="52"/>
      <c r="O820" s="52"/>
      <c r="P820" s="52"/>
      <c r="Q820" s="52"/>
      <c r="R820" s="52"/>
      <c r="S820" s="52"/>
    </row>
    <row r="821" spans="6:19" x14ac:dyDescent="0.25">
      <c r="F821" s="134"/>
      <c r="G821" s="134"/>
      <c r="H821" s="53"/>
      <c r="I821" s="52"/>
      <c r="J821" s="52"/>
      <c r="K821" s="52"/>
      <c r="L821" s="52"/>
      <c r="M821" s="52"/>
      <c r="N821" s="52"/>
      <c r="O821" s="52"/>
      <c r="P821" s="52"/>
      <c r="Q821" s="52"/>
      <c r="R821" s="52"/>
      <c r="S821" s="52"/>
    </row>
    <row r="822" spans="6:19" x14ac:dyDescent="0.25">
      <c r="F822" s="134"/>
      <c r="G822" s="134"/>
      <c r="H822" s="53"/>
      <c r="I822" s="52"/>
      <c r="J822" s="52"/>
      <c r="K822" s="52"/>
      <c r="L822" s="52"/>
      <c r="M822" s="52"/>
      <c r="N822" s="52"/>
      <c r="O822" s="52"/>
      <c r="P822" s="52"/>
      <c r="Q822" s="52"/>
      <c r="R822" s="52"/>
      <c r="S822" s="52"/>
    </row>
    <row r="823" spans="6:19" x14ac:dyDescent="0.25">
      <c r="F823" s="134"/>
      <c r="G823" s="134"/>
      <c r="H823" s="53"/>
      <c r="I823" s="52"/>
      <c r="J823" s="52"/>
      <c r="K823" s="52"/>
      <c r="L823" s="52"/>
      <c r="M823" s="52"/>
      <c r="N823" s="52"/>
      <c r="O823" s="52"/>
      <c r="P823" s="52"/>
      <c r="Q823" s="52"/>
      <c r="R823" s="52"/>
      <c r="S823" s="52"/>
    </row>
    <row r="824" spans="6:19" x14ac:dyDescent="0.25">
      <c r="F824" s="134"/>
      <c r="G824" s="134"/>
      <c r="H824" s="53"/>
      <c r="I824" s="52"/>
      <c r="J824" s="52"/>
      <c r="K824" s="52"/>
      <c r="L824" s="52"/>
      <c r="M824" s="52"/>
      <c r="N824" s="52"/>
      <c r="O824" s="52"/>
      <c r="P824" s="52"/>
      <c r="Q824" s="52"/>
      <c r="R824" s="52"/>
      <c r="S824" s="52"/>
    </row>
    <row r="825" spans="6:19" x14ac:dyDescent="0.25">
      <c r="F825" s="134"/>
      <c r="G825" s="134"/>
      <c r="H825" s="53"/>
      <c r="I825" s="52"/>
      <c r="J825" s="52"/>
      <c r="K825" s="52"/>
      <c r="L825" s="52"/>
      <c r="M825" s="52"/>
      <c r="N825" s="52"/>
      <c r="O825" s="52"/>
      <c r="P825" s="52"/>
      <c r="Q825" s="52"/>
      <c r="R825" s="52"/>
      <c r="S825" s="52"/>
    </row>
    <row r="826" spans="6:19" x14ac:dyDescent="0.25">
      <c r="F826" s="134"/>
      <c r="G826" s="134"/>
      <c r="H826" s="53"/>
      <c r="I826" s="52"/>
      <c r="J826" s="52"/>
      <c r="K826" s="52"/>
      <c r="L826" s="52"/>
      <c r="M826" s="52"/>
      <c r="N826" s="52"/>
      <c r="O826" s="52"/>
      <c r="P826" s="52"/>
      <c r="Q826" s="52"/>
      <c r="R826" s="52"/>
      <c r="S826" s="52"/>
    </row>
    <row r="827" spans="6:19" x14ac:dyDescent="0.25">
      <c r="F827" s="134"/>
      <c r="G827" s="134"/>
      <c r="H827" s="53"/>
      <c r="I827" s="52"/>
      <c r="J827" s="52"/>
      <c r="K827" s="52"/>
      <c r="L827" s="52"/>
      <c r="M827" s="52"/>
      <c r="N827" s="52"/>
      <c r="O827" s="52"/>
      <c r="P827" s="52"/>
      <c r="Q827" s="52"/>
      <c r="R827" s="52"/>
      <c r="S827" s="52"/>
    </row>
    <row r="828" spans="6:19" x14ac:dyDescent="0.25">
      <c r="F828" s="134"/>
      <c r="G828" s="134"/>
      <c r="H828" s="53"/>
      <c r="I828" s="52"/>
      <c r="J828" s="52"/>
      <c r="K828" s="52"/>
      <c r="L828" s="52"/>
      <c r="M828" s="52"/>
      <c r="N828" s="52"/>
      <c r="O828" s="52"/>
      <c r="P828" s="52"/>
      <c r="Q828" s="52"/>
      <c r="R828" s="52"/>
      <c r="S828" s="52"/>
    </row>
    <row r="829" spans="6:19" x14ac:dyDescent="0.25">
      <c r="F829" s="134"/>
      <c r="G829" s="134"/>
      <c r="H829" s="53"/>
      <c r="I829" s="52"/>
      <c r="J829" s="52"/>
      <c r="K829" s="52"/>
      <c r="L829" s="52"/>
      <c r="M829" s="52"/>
      <c r="N829" s="52"/>
      <c r="O829" s="52"/>
      <c r="P829" s="52"/>
      <c r="Q829" s="52"/>
      <c r="R829" s="52"/>
      <c r="S829" s="52"/>
    </row>
    <row r="830" spans="6:19" x14ac:dyDescent="0.25">
      <c r="F830" s="134"/>
      <c r="G830" s="134"/>
      <c r="H830" s="53"/>
      <c r="I830" s="52"/>
      <c r="J830" s="52"/>
      <c r="K830" s="52"/>
      <c r="L830" s="52"/>
      <c r="M830" s="52"/>
      <c r="N830" s="52"/>
      <c r="O830" s="52"/>
      <c r="P830" s="52"/>
      <c r="Q830" s="52"/>
      <c r="R830" s="52"/>
      <c r="S830" s="52"/>
    </row>
    <row r="831" spans="6:19" x14ac:dyDescent="0.25">
      <c r="F831" s="134"/>
      <c r="G831" s="134"/>
      <c r="H831" s="53"/>
      <c r="I831" s="52"/>
      <c r="J831" s="52"/>
      <c r="K831" s="52"/>
      <c r="L831" s="52"/>
      <c r="M831" s="52"/>
      <c r="N831" s="52"/>
      <c r="O831" s="52"/>
      <c r="P831" s="52"/>
      <c r="Q831" s="52"/>
      <c r="R831" s="52"/>
      <c r="S831" s="52"/>
    </row>
    <row r="832" spans="6:19" x14ac:dyDescent="0.25">
      <c r="F832" s="134"/>
      <c r="G832" s="134"/>
      <c r="H832" s="53"/>
      <c r="I832" s="52"/>
      <c r="J832" s="52"/>
      <c r="K832" s="52"/>
      <c r="L832" s="52"/>
      <c r="M832" s="52"/>
      <c r="N832" s="52"/>
      <c r="O832" s="52"/>
      <c r="P832" s="52"/>
      <c r="Q832" s="52"/>
      <c r="R832" s="52"/>
      <c r="S832" s="52"/>
    </row>
    <row r="833" spans="6:19" x14ac:dyDescent="0.25">
      <c r="F833" s="134"/>
      <c r="G833" s="134"/>
      <c r="H833" s="53"/>
      <c r="I833" s="52"/>
      <c r="J833" s="52"/>
      <c r="K833" s="52"/>
      <c r="L833" s="52"/>
      <c r="M833" s="52"/>
      <c r="N833" s="52"/>
      <c r="O833" s="52"/>
      <c r="P833" s="52"/>
      <c r="Q833" s="52"/>
      <c r="R833" s="52"/>
      <c r="S833" s="52"/>
    </row>
    <row r="834" spans="6:19" x14ac:dyDescent="0.25">
      <c r="F834" s="134"/>
      <c r="G834" s="134"/>
      <c r="H834" s="53"/>
      <c r="I834" s="52"/>
      <c r="J834" s="52"/>
      <c r="K834" s="52"/>
      <c r="L834" s="52"/>
      <c r="M834" s="52"/>
      <c r="N834" s="52"/>
      <c r="O834" s="52"/>
      <c r="P834" s="52"/>
      <c r="Q834" s="52"/>
      <c r="R834" s="52"/>
      <c r="S834" s="52"/>
    </row>
    <row r="835" spans="6:19" x14ac:dyDescent="0.25">
      <c r="F835" s="134"/>
      <c r="G835" s="134"/>
      <c r="H835" s="53"/>
      <c r="I835" s="52"/>
      <c r="J835" s="52"/>
      <c r="K835" s="52"/>
      <c r="L835" s="52"/>
      <c r="M835" s="52"/>
      <c r="N835" s="52"/>
      <c r="O835" s="52"/>
      <c r="P835" s="52"/>
      <c r="Q835" s="52"/>
      <c r="R835" s="52"/>
      <c r="S835" s="52"/>
    </row>
    <row r="836" spans="6:19" x14ac:dyDescent="0.25">
      <c r="F836" s="134"/>
      <c r="G836" s="134"/>
      <c r="H836" s="53"/>
      <c r="I836" s="52"/>
      <c r="J836" s="52"/>
      <c r="K836" s="52"/>
      <c r="L836" s="52"/>
      <c r="M836" s="52"/>
      <c r="N836" s="52"/>
      <c r="O836" s="52"/>
      <c r="P836" s="52"/>
      <c r="Q836" s="52"/>
      <c r="R836" s="52"/>
      <c r="S836" s="52"/>
    </row>
    <row r="837" spans="6:19" x14ac:dyDescent="0.25">
      <c r="F837" s="134"/>
      <c r="G837" s="134"/>
      <c r="H837" s="53"/>
      <c r="I837" s="52"/>
      <c r="J837" s="52"/>
      <c r="K837" s="52"/>
      <c r="L837" s="52"/>
      <c r="M837" s="52"/>
      <c r="N837" s="52"/>
      <c r="O837" s="52"/>
      <c r="P837" s="52"/>
      <c r="Q837" s="52"/>
      <c r="R837" s="52"/>
      <c r="S837" s="52"/>
    </row>
    <row r="838" spans="6:19" x14ac:dyDescent="0.25">
      <c r="F838" s="134"/>
      <c r="G838" s="134"/>
      <c r="H838" s="53"/>
      <c r="I838" s="52"/>
      <c r="J838" s="52"/>
      <c r="K838" s="52"/>
      <c r="L838" s="52"/>
      <c r="M838" s="52"/>
      <c r="N838" s="52"/>
      <c r="O838" s="52"/>
      <c r="P838" s="52"/>
      <c r="Q838" s="52"/>
      <c r="R838" s="52"/>
      <c r="S838" s="52"/>
    </row>
    <row r="839" spans="6:19" x14ac:dyDescent="0.25">
      <c r="F839" s="134"/>
      <c r="G839" s="134"/>
      <c r="H839" s="53"/>
      <c r="I839" s="52"/>
      <c r="J839" s="52"/>
      <c r="K839" s="52"/>
      <c r="L839" s="52"/>
      <c r="M839" s="52"/>
      <c r="N839" s="52"/>
      <c r="O839" s="52"/>
      <c r="P839" s="52"/>
      <c r="Q839" s="52"/>
      <c r="R839" s="52"/>
      <c r="S839" s="52"/>
    </row>
    <row r="840" spans="6:19" x14ac:dyDescent="0.25">
      <c r="F840" s="134"/>
      <c r="G840" s="134"/>
      <c r="H840" s="53"/>
      <c r="I840" s="52"/>
      <c r="J840" s="52"/>
      <c r="K840" s="52"/>
      <c r="L840" s="52"/>
      <c r="M840" s="52"/>
      <c r="N840" s="52"/>
      <c r="O840" s="52"/>
      <c r="P840" s="52"/>
      <c r="Q840" s="52"/>
      <c r="R840" s="52"/>
      <c r="S840" s="52"/>
    </row>
    <row r="841" spans="6:19" x14ac:dyDescent="0.25">
      <c r="F841" s="134"/>
      <c r="G841" s="134"/>
      <c r="H841" s="53"/>
      <c r="I841" s="52"/>
      <c r="J841" s="52"/>
      <c r="K841" s="52"/>
      <c r="L841" s="52"/>
      <c r="M841" s="52"/>
      <c r="N841" s="52"/>
      <c r="O841" s="52"/>
      <c r="P841" s="52"/>
      <c r="Q841" s="52"/>
      <c r="R841" s="52"/>
      <c r="S841" s="52"/>
    </row>
    <row r="842" spans="6:19" x14ac:dyDescent="0.25">
      <c r="F842" s="134"/>
      <c r="G842" s="134"/>
      <c r="H842" s="53"/>
      <c r="I842" s="52"/>
      <c r="J842" s="52"/>
      <c r="K842" s="52"/>
      <c r="L842" s="52"/>
      <c r="M842" s="52"/>
      <c r="N842" s="52"/>
      <c r="O842" s="52"/>
      <c r="P842" s="52"/>
      <c r="Q842" s="52"/>
      <c r="R842" s="52"/>
      <c r="S842" s="52"/>
    </row>
  </sheetData>
  <sheetProtection formatCells="0" formatColumns="0" formatRows="0" insertColumns="0" insertRows="0" insertHyperlinks="0" deleteColumns="0" deleteRows="0" sort="0" autoFilter="0" pivotTables="0"/>
  <mergeCells count="22">
    <mergeCell ref="A12:A15"/>
    <mergeCell ref="B12:B15"/>
    <mergeCell ref="I2:J2"/>
    <mergeCell ref="K2:L2"/>
    <mergeCell ref="H5:K8"/>
    <mergeCell ref="D2:E2"/>
    <mergeCell ref="P7:Q7"/>
    <mergeCell ref="P8:Q8"/>
    <mergeCell ref="P9:Q9"/>
    <mergeCell ref="P10:Q10"/>
    <mergeCell ref="E190:H190"/>
    <mergeCell ref="E184:H184"/>
    <mergeCell ref="E182:H182"/>
    <mergeCell ref="E183:H183"/>
    <mergeCell ref="E188:H188"/>
    <mergeCell ref="E181:H181"/>
    <mergeCell ref="E186:H186"/>
    <mergeCell ref="E187:H187"/>
    <mergeCell ref="E180:H180"/>
    <mergeCell ref="I12:O12"/>
    <mergeCell ref="E185:H185"/>
    <mergeCell ref="E189:H189"/>
  </mergeCells>
  <phoneticPr fontId="11" type="noConversion"/>
  <conditionalFormatting sqref="D1:O19 D24:O63 D65:O1048576">
    <cfRule type="expression" dxfId="23" priority="156">
      <formula>IF(D1&lt;&gt;"",IF(ISNUMBER(VALUE(LEFT(D1,3))),1,0),0)</formula>
    </cfRule>
    <cfRule type="expression" dxfId="22" priority="157">
      <formula>IF(D1&lt;&gt;"",IF((LEFT(D1,4)="ENT "),1,0),0)</formula>
    </cfRule>
    <cfRule type="expression" dxfId="21" priority="1358">
      <formula>IF(D1&lt;&gt;"",IF((LEFT(D1,5)="LARK "),1,0),0)</formula>
    </cfRule>
    <cfRule type="expression" dxfId="20" priority="1359">
      <formula>IF(D1&lt;&gt;"",IF((LEFT(D1,4)="BYG "),1,0),0)</formula>
    </cfRule>
  </conditionalFormatting>
  <conditionalFormatting sqref="A16:Q19 A24:Q63 A65:Q190">
    <cfRule type="expression" dxfId="19" priority="21">
      <formula>IF($A16&lt;&gt;"",IF($A16="Inactive",1,0),0)</formula>
    </cfRule>
    <cfRule type="expression" dxfId="18" priority="22">
      <formula>ISTEXT($C16)</formula>
    </cfRule>
  </conditionalFormatting>
  <conditionalFormatting sqref="D64:G64 I64:O64">
    <cfRule type="expression" dxfId="17" priority="15">
      <formula>IF(D64&lt;&gt;"",IF(ISNUMBER(VALUE(LEFT(D64,3))),1,0),0)</formula>
    </cfRule>
    <cfRule type="expression" dxfId="16" priority="16">
      <formula>IF(D64&lt;&gt;"",IF((LEFT(D64,4)="ENT "),1,0),0)</formula>
    </cfRule>
    <cfRule type="expression" dxfId="15" priority="17">
      <formula>IF(D64&lt;&gt;"",IF((LEFT(D64,5)="LARK "),1,0),0)</formula>
    </cfRule>
    <cfRule type="expression" dxfId="14" priority="18">
      <formula>IF(D64&lt;&gt;"",IF((LEFT(D64,4)="BYG "),1,0),0)</formula>
    </cfRule>
  </conditionalFormatting>
  <conditionalFormatting sqref="A64:G64 I64:Q64">
    <cfRule type="expression" dxfId="13" priority="13">
      <formula>IF($A64&lt;&gt;"",IF($A64="Inactive",1,0),0)</formula>
    </cfRule>
    <cfRule type="expression" dxfId="12" priority="14">
      <formula>ISTEXT($C64)</formula>
    </cfRule>
  </conditionalFormatting>
  <conditionalFormatting sqref="D20:O23">
    <cfRule type="expression" dxfId="11" priority="9">
      <formula>IF(D20&lt;&gt;"",IF(ISNUMBER(VALUE(LEFT(D20,3))),1,0),0)</formula>
    </cfRule>
    <cfRule type="expression" dxfId="10" priority="10">
      <formula>IF(D20&lt;&gt;"",IF((LEFT(D20,4)="ENT "),1,0),0)</formula>
    </cfRule>
    <cfRule type="expression" dxfId="9" priority="11">
      <formula>IF(D20&lt;&gt;"",IF((LEFT(D20,5)="LARK "),1,0),0)</formula>
    </cfRule>
    <cfRule type="expression" dxfId="8" priority="12">
      <formula>IF(D20&lt;&gt;"",IF((LEFT(D20,4)="BYG "),1,0),0)</formula>
    </cfRule>
  </conditionalFormatting>
  <conditionalFormatting sqref="A20:Q23">
    <cfRule type="expression" dxfId="7" priority="7">
      <formula>IF($A20&lt;&gt;"",IF($A20="Inactive",1,0),0)</formula>
    </cfRule>
    <cfRule type="expression" dxfId="6" priority="8">
      <formula>ISTEXT($C20)</formula>
    </cfRule>
  </conditionalFormatting>
  <conditionalFormatting sqref="H64">
    <cfRule type="expression" dxfId="5" priority="3">
      <formula>IF(H64&lt;&gt;"",IF(ISNUMBER(VALUE(LEFT(H64,3))),1,0),0)</formula>
    </cfRule>
    <cfRule type="expression" dxfId="4" priority="4">
      <formula>IF(H64&lt;&gt;"",IF((LEFT(H64,4)="ENT "),1,0),0)</formula>
    </cfRule>
    <cfRule type="expression" dxfId="3" priority="5">
      <formula>IF(H64&lt;&gt;"",IF((LEFT(H64,5)="LARK "),1,0),0)</formula>
    </cfRule>
    <cfRule type="expression" dxfId="2" priority="6">
      <formula>IF(H64&lt;&gt;"",IF((LEFT(H64,4)="BYG "),1,0),0)</formula>
    </cfRule>
  </conditionalFormatting>
  <conditionalFormatting sqref="H64">
    <cfRule type="expression" dxfId="1" priority="1">
      <formula>IF($A64&lt;&gt;"",IF($A64="Inactive",1,0),0)</formula>
    </cfRule>
    <cfRule type="expression" dxfId="0" priority="2">
      <formula>ISTEXT($C64)</formula>
    </cfRule>
  </conditionalFormatting>
  <dataValidations count="7">
    <dataValidation type="list" allowBlank="1" showInputMessage="1" showErrorMessage="1" sqref="D191:D1048576" xr:uid="{16AB1FB6-8AA7-42B4-BFA8-A2DFC78B4AF2}">
      <formula1>Discipline</formula1>
    </dataValidation>
    <dataValidation type="list" allowBlank="1" showInputMessage="1" showErrorMessage="1" sqref="G16:G179" xr:uid="{2DF419F2-D86E-4861-9F99-B4E9B39A53FF}">
      <formula1>Anlægs_Bygningsdelskort</formula1>
    </dataValidation>
    <dataValidation type="list" allowBlank="1" sqref="I16:O179" xr:uid="{23310154-D23B-431B-820E-A2A2BB08D1AF}">
      <formula1>LOD</formula1>
    </dataValidation>
    <dataValidation type="list" allowBlank="1" showInputMessage="1" showErrorMessage="1" sqref="A17:A190" xr:uid="{614C43F9-C42A-4697-8DC6-18A8629111BC}">
      <formula1>"Active,Inactive"</formula1>
    </dataValidation>
    <dataValidation type="list" allowBlank="1" showInputMessage="1" sqref="B16:B190" xr:uid="{D7A73AE6-765F-4C7A-BD78-2A90775547C2}">
      <formula1>"General,Road,Rail,Structures,Utilities,Traction Power,Landscape"</formula1>
    </dataValidation>
    <dataValidation type="list" allowBlank="1" showInputMessage="1" showErrorMessage="1" sqref="A16" xr:uid="{83E760C3-C7A9-4F79-9B40-938582B1E58D}">
      <formula1>"Active-,Inactive"</formula1>
    </dataValidation>
    <dataValidation type="list" allowBlank="1" showInputMessage="1" showErrorMessage="1" sqref="H16:H179" xr:uid="{1B9C0059-C1F2-48E9-B85D-B40C90EB1B36}">
      <formula1>PartSpecifications</formula1>
    </dataValidation>
  </dataValidations>
  <printOptions horizontalCentered="1"/>
  <pageMargins left="0.39370078740157483" right="0.39370078740157483" top="0.39370078740157483" bottom="0.47244094488188981" header="0.31496062992125984" footer="0.31496062992125984"/>
  <pageSetup paperSize="8" scale="62" fitToHeight="0" orientation="landscape" r:id="rId1"/>
  <headerFooter>
    <oddFooter xml:space="preserve">&amp;C_x000D_&amp;1#&amp;"Verdana"&amp;7&amp;K000000 Confidential&amp;R&amp;9&amp;P/&amp;N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ShowAllRows">
                <anchor moveWithCells="1" sizeWithCells="1">
                  <from>
                    <xdr:col>0</xdr:col>
                    <xdr:colOff>95250</xdr:colOff>
                    <xdr:row>2</xdr:row>
                    <xdr:rowOff>66675</xdr:rowOff>
                  </from>
                  <to>
                    <xdr:col>0</xdr:col>
                    <xdr:colOff>1095375</xdr:colOff>
                    <xdr:row>6</xdr:row>
                    <xdr:rowOff>19050</xdr:rowOff>
                  </to>
                </anchor>
              </controlPr>
            </control>
          </mc:Choice>
        </mc:AlternateContent>
        <mc:AlternateContent xmlns:mc="http://schemas.openxmlformats.org/markup-compatibility/2006">
          <mc:Choice Requires="x14">
            <control shapeId="5122" r:id="rId5" name="Button 2">
              <controlPr defaultSize="0" print="0" autoFill="0" autoPict="0" macro="[0]!HideInactiveRows">
                <anchor moveWithCells="1" sizeWithCells="1">
                  <from>
                    <xdr:col>0</xdr:col>
                    <xdr:colOff>95250</xdr:colOff>
                    <xdr:row>6</xdr:row>
                    <xdr:rowOff>66675</xdr:rowOff>
                  </from>
                  <to>
                    <xdr:col>0</xdr:col>
                    <xdr:colOff>1095375</xdr:colOff>
                    <xdr:row>9</xdr:row>
                    <xdr:rowOff>114300</xdr:rowOff>
                  </to>
                </anchor>
              </controlPr>
            </control>
          </mc:Choice>
        </mc:AlternateContent>
        <mc:AlternateContent xmlns:mc="http://schemas.openxmlformats.org/markup-compatibility/2006">
          <mc:Choice Requires="x14">
            <control shapeId="5125" r:id="rId6" name="Button 5">
              <controlPr defaultSize="0" print="0" autoFill="0" autoPict="0" macro="[0]!Show_General">
                <anchor moveWithCells="1" sizeWithCells="1">
                  <from>
                    <xdr:col>1</xdr:col>
                    <xdr:colOff>95250</xdr:colOff>
                    <xdr:row>2</xdr:row>
                    <xdr:rowOff>47625</xdr:rowOff>
                  </from>
                  <to>
                    <xdr:col>1</xdr:col>
                    <xdr:colOff>1162050</xdr:colOff>
                    <xdr:row>3</xdr:row>
                    <xdr:rowOff>47625</xdr:rowOff>
                  </to>
                </anchor>
              </controlPr>
            </control>
          </mc:Choice>
        </mc:AlternateContent>
        <mc:AlternateContent xmlns:mc="http://schemas.openxmlformats.org/markup-compatibility/2006">
          <mc:Choice Requires="x14">
            <control shapeId="5129" r:id="rId7" name="Button 9">
              <controlPr defaultSize="0" print="0" autoFill="0" autoPict="0" macro="[0]!Show_Structures">
                <anchor moveWithCells="1" sizeWithCells="1">
                  <from>
                    <xdr:col>1</xdr:col>
                    <xdr:colOff>95250</xdr:colOff>
                    <xdr:row>5</xdr:row>
                    <xdr:rowOff>133350</xdr:rowOff>
                  </from>
                  <to>
                    <xdr:col>1</xdr:col>
                    <xdr:colOff>1171575</xdr:colOff>
                    <xdr:row>6</xdr:row>
                    <xdr:rowOff>133350</xdr:rowOff>
                  </to>
                </anchor>
              </controlPr>
            </control>
          </mc:Choice>
        </mc:AlternateContent>
        <mc:AlternateContent xmlns:mc="http://schemas.openxmlformats.org/markup-compatibility/2006">
          <mc:Choice Requires="x14">
            <control shapeId="5130" r:id="rId8" name="Button 10">
              <controlPr defaultSize="0" print="0" autoFill="0" autoPict="0" macro="[0]!Show_Rail">
                <anchor moveWithCells="1" sizeWithCells="1">
                  <from>
                    <xdr:col>1</xdr:col>
                    <xdr:colOff>95250</xdr:colOff>
                    <xdr:row>4</xdr:row>
                    <xdr:rowOff>104775</xdr:rowOff>
                  </from>
                  <to>
                    <xdr:col>1</xdr:col>
                    <xdr:colOff>1162050</xdr:colOff>
                    <xdr:row>5</xdr:row>
                    <xdr:rowOff>104775</xdr:rowOff>
                  </to>
                </anchor>
              </controlPr>
            </control>
          </mc:Choice>
        </mc:AlternateContent>
        <mc:AlternateContent xmlns:mc="http://schemas.openxmlformats.org/markup-compatibility/2006">
          <mc:Choice Requires="x14">
            <control shapeId="5132" r:id="rId9" name="Button 12">
              <controlPr defaultSize="0" print="0" autoFill="0" autoPict="0" macro="[0]!Show_Utilities">
                <anchor moveWithCells="1" sizeWithCells="1">
                  <from>
                    <xdr:col>1</xdr:col>
                    <xdr:colOff>95250</xdr:colOff>
                    <xdr:row>6</xdr:row>
                    <xdr:rowOff>161925</xdr:rowOff>
                  </from>
                  <to>
                    <xdr:col>1</xdr:col>
                    <xdr:colOff>1162050</xdr:colOff>
                    <xdr:row>7</xdr:row>
                    <xdr:rowOff>123825</xdr:rowOff>
                  </to>
                </anchor>
              </controlPr>
            </control>
          </mc:Choice>
        </mc:AlternateContent>
        <mc:AlternateContent xmlns:mc="http://schemas.openxmlformats.org/markup-compatibility/2006">
          <mc:Choice Requires="x14">
            <control shapeId="5133" r:id="rId10" name="Button 13">
              <controlPr defaultSize="0" print="0" autoFill="0" autoPict="0" macro="[0]!Show_TractionPower">
                <anchor moveWithCells="1" sizeWithCells="1">
                  <from>
                    <xdr:col>1</xdr:col>
                    <xdr:colOff>95250</xdr:colOff>
                    <xdr:row>7</xdr:row>
                    <xdr:rowOff>152400</xdr:rowOff>
                  </from>
                  <to>
                    <xdr:col>1</xdr:col>
                    <xdr:colOff>1171575</xdr:colOff>
                    <xdr:row>8</xdr:row>
                    <xdr:rowOff>123825</xdr:rowOff>
                  </to>
                </anchor>
              </controlPr>
            </control>
          </mc:Choice>
        </mc:AlternateContent>
        <mc:AlternateContent xmlns:mc="http://schemas.openxmlformats.org/markup-compatibility/2006">
          <mc:Choice Requires="x14">
            <control shapeId="5141" r:id="rId11" name="Button 21">
              <controlPr defaultSize="0" print="0" autoFill="0" autoPict="0" macro="[0]!Show_Road">
                <anchor moveWithCells="1" sizeWithCells="1">
                  <from>
                    <xdr:col>1</xdr:col>
                    <xdr:colOff>95250</xdr:colOff>
                    <xdr:row>3</xdr:row>
                    <xdr:rowOff>76200</xdr:rowOff>
                  </from>
                  <to>
                    <xdr:col>1</xdr:col>
                    <xdr:colOff>1162050</xdr:colOff>
                    <xdr:row>4</xdr:row>
                    <xdr:rowOff>76200</xdr:rowOff>
                  </to>
                </anchor>
              </controlPr>
            </control>
          </mc:Choice>
        </mc:AlternateContent>
        <mc:AlternateContent xmlns:mc="http://schemas.openxmlformats.org/markup-compatibility/2006">
          <mc:Choice Requires="x14">
            <control shapeId="5151" r:id="rId12" name="Button 31">
              <controlPr defaultSize="0" print="0" autoFill="0" autoPict="0" macro="[0]!Show_Landscape">
                <anchor moveWithCells="1" sizeWithCells="1">
                  <from>
                    <xdr:col>1</xdr:col>
                    <xdr:colOff>95250</xdr:colOff>
                    <xdr:row>8</xdr:row>
                    <xdr:rowOff>152400</xdr:rowOff>
                  </from>
                  <to>
                    <xdr:col>1</xdr:col>
                    <xdr:colOff>1171575</xdr:colOff>
                    <xdr:row>9</xdr:row>
                    <xdr:rowOff>123825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94EB-77A5-4419-88B1-D368249BAD69}">
  <sheetPr codeName="Sheet1"/>
  <dimension ref="A1:D62"/>
  <sheetViews>
    <sheetView topLeftCell="A5" workbookViewId="0">
      <selection activeCell="A58" sqref="A58"/>
    </sheetView>
  </sheetViews>
  <sheetFormatPr defaultRowHeight="15" x14ac:dyDescent="0.25"/>
  <cols>
    <col min="1" max="1" width="38.42578125" style="2" bestFit="1" customWidth="1"/>
    <col min="2" max="2" width="38.42578125" style="2" customWidth="1"/>
    <col min="3" max="3" width="14.42578125" style="2" bestFit="1" customWidth="1"/>
    <col min="4" max="4" width="8.85546875" style="2" bestFit="1" customWidth="1"/>
  </cols>
  <sheetData>
    <row r="1" spans="1:4" x14ac:dyDescent="0.25">
      <c r="A1" s="72" t="str">
        <f>IF($A$2="Dansk","SPROG",IF($A$2="English","LANGUAGE","Error!"))</f>
        <v>LANGUAGE</v>
      </c>
    </row>
    <row r="2" spans="1:4" x14ac:dyDescent="0.25">
      <c r="A2" s="73" t="s">
        <v>407</v>
      </c>
    </row>
    <row r="4" spans="1:4" x14ac:dyDescent="0.25">
      <c r="A4" s="74" t="s">
        <v>408</v>
      </c>
      <c r="B4" s="74" t="s">
        <v>409</v>
      </c>
      <c r="C4" s="74" t="str">
        <f>IF($A$2="Dansk","Fagområde",IF($A$2="English","Discipline","Error!"))</f>
        <v>Discipline</v>
      </c>
      <c r="D4" s="74" t="s">
        <v>410</v>
      </c>
    </row>
    <row r="5" spans="1:4" x14ac:dyDescent="0.25">
      <c r="A5" s="75"/>
      <c r="B5" s="75"/>
      <c r="C5" s="76"/>
      <c r="D5" s="76"/>
    </row>
    <row r="6" spans="1:4" x14ac:dyDescent="0.25">
      <c r="A6" s="75" t="s">
        <v>239</v>
      </c>
      <c r="B6" s="75" t="s">
        <v>50</v>
      </c>
      <c r="C6" s="76" t="str">
        <f>IF($A$2="Dansk","Generelt",IF($A$2="English","General","Error!"))</f>
        <v>General</v>
      </c>
      <c r="D6" s="76">
        <v>100</v>
      </c>
    </row>
    <row r="7" spans="1:4" x14ac:dyDescent="0.25">
      <c r="A7" s="75" t="s">
        <v>49</v>
      </c>
      <c r="B7" s="75" t="s">
        <v>286</v>
      </c>
      <c r="C7" s="76" t="str">
        <f>IF($A$2="Dansk","Vej",IF($A$2="English","Road","Error!"))</f>
        <v>Road</v>
      </c>
      <c r="D7" s="76">
        <v>200</v>
      </c>
    </row>
    <row r="8" spans="1:4" x14ac:dyDescent="0.25">
      <c r="A8" s="75" t="s">
        <v>236</v>
      </c>
      <c r="B8" s="75" t="s">
        <v>359</v>
      </c>
      <c r="C8" s="76" t="str">
        <f>IF($A$2="Dansk","Bane",IF($A$2="English","Rail","Error!"))</f>
        <v>Rail</v>
      </c>
      <c r="D8" s="76">
        <v>300</v>
      </c>
    </row>
    <row r="9" spans="1:4" x14ac:dyDescent="0.25">
      <c r="A9" s="75" t="s">
        <v>242</v>
      </c>
      <c r="B9" s="75" t="s">
        <v>56</v>
      </c>
      <c r="C9" s="76" t="str">
        <f>IF($A$2="Dansk","Konstruktioner",IF($A$2="English","Structures","Error!"))</f>
        <v>Structures</v>
      </c>
      <c r="D9" s="76">
        <v>325</v>
      </c>
    </row>
    <row r="10" spans="1:4" x14ac:dyDescent="0.25">
      <c r="A10" s="75" t="s">
        <v>115</v>
      </c>
      <c r="B10" s="75" t="s">
        <v>100</v>
      </c>
      <c r="C10" s="76" t="str">
        <f>IF($A$2="Dansk","Forsyninger",IF($A$2="English","Utilities","Error!"))</f>
        <v>Utilities</v>
      </c>
      <c r="D10" s="76">
        <v>400</v>
      </c>
    </row>
    <row r="11" spans="1:4" x14ac:dyDescent="0.25">
      <c r="A11" s="75" t="s">
        <v>109</v>
      </c>
      <c r="B11" s="75" t="s">
        <v>71</v>
      </c>
      <c r="C11" s="76" t="str">
        <f>IF($A$2="Dansk","Kørestrøm",IF($A$2="English","Traction Power","Error!"))</f>
        <v>Traction Power</v>
      </c>
      <c r="D11" s="76"/>
    </row>
    <row r="12" spans="1:4" x14ac:dyDescent="0.25">
      <c r="A12" s="75" t="s">
        <v>284</v>
      </c>
      <c r="B12" s="75" t="s">
        <v>253</v>
      </c>
      <c r="C12" s="76" t="str">
        <f>IF($A$2="Dansk","Landskab",IF($A$2="English","Landscape","Error!"))</f>
        <v>Landscape</v>
      </c>
      <c r="D12" s="76" t="s">
        <v>411</v>
      </c>
    </row>
    <row r="13" spans="1:4" x14ac:dyDescent="0.25">
      <c r="A13" s="75" t="s">
        <v>310</v>
      </c>
      <c r="B13" s="75" t="s">
        <v>163</v>
      </c>
      <c r="C13" s="76"/>
      <c r="D13" s="76" t="s">
        <v>412</v>
      </c>
    </row>
    <row r="14" spans="1:4" x14ac:dyDescent="0.25">
      <c r="A14" s="75" t="s">
        <v>320</v>
      </c>
      <c r="B14" s="75" t="s">
        <v>244</v>
      </c>
      <c r="C14" s="76"/>
      <c r="D14" s="76" t="s">
        <v>413</v>
      </c>
    </row>
    <row r="15" spans="1:4" x14ac:dyDescent="0.25">
      <c r="A15" s="75" t="s">
        <v>314</v>
      </c>
      <c r="B15" s="75" t="s">
        <v>311</v>
      </c>
      <c r="C15" s="76"/>
      <c r="D15" s="76" t="s">
        <v>414</v>
      </c>
    </row>
    <row r="16" spans="1:4" x14ac:dyDescent="0.25">
      <c r="A16" s="75" t="s">
        <v>291</v>
      </c>
      <c r="B16" s="75" t="s">
        <v>241</v>
      </c>
      <c r="C16" s="76"/>
      <c r="D16" s="76" t="s">
        <v>415</v>
      </c>
    </row>
    <row r="17" spans="1:4" x14ac:dyDescent="0.25">
      <c r="A17" s="75" t="s">
        <v>55</v>
      </c>
      <c r="B17" s="75" t="s">
        <v>269</v>
      </c>
      <c r="C17" s="76"/>
      <c r="D17" s="76"/>
    </row>
    <row r="18" spans="1:4" x14ac:dyDescent="0.25">
      <c r="A18" s="75" t="s">
        <v>252</v>
      </c>
      <c r="B18" s="75" t="s">
        <v>261</v>
      </c>
      <c r="C18" s="76"/>
      <c r="D18" s="76" t="s">
        <v>416</v>
      </c>
    </row>
    <row r="19" spans="1:4" x14ac:dyDescent="0.25">
      <c r="A19" s="75" t="s">
        <v>162</v>
      </c>
      <c r="B19" s="75" t="s">
        <v>110</v>
      </c>
      <c r="C19" s="76"/>
      <c r="D19" s="76" t="s">
        <v>417</v>
      </c>
    </row>
    <row r="20" spans="1:4" x14ac:dyDescent="0.25">
      <c r="A20" s="75" t="s">
        <v>418</v>
      </c>
      <c r="B20" s="75" t="s">
        <v>120</v>
      </c>
      <c r="C20" s="76"/>
      <c r="D20" s="76" t="s">
        <v>419</v>
      </c>
    </row>
    <row r="21" spans="1:4" x14ac:dyDescent="0.25">
      <c r="A21" s="75" t="s">
        <v>356</v>
      </c>
      <c r="B21" s="75" t="s">
        <v>117</v>
      </c>
      <c r="C21" s="103"/>
      <c r="D21" s="76" t="s">
        <v>420</v>
      </c>
    </row>
    <row r="22" spans="1:4" x14ac:dyDescent="0.25">
      <c r="A22" s="75" t="s">
        <v>268</v>
      </c>
      <c r="B22" s="75" t="s">
        <v>237</v>
      </c>
      <c r="C22" s="103"/>
      <c r="D22" s="76" t="s">
        <v>421</v>
      </c>
    </row>
    <row r="23" spans="1:4" x14ac:dyDescent="0.25">
      <c r="A23" s="75" t="s">
        <v>422</v>
      </c>
      <c r="B23" s="75" t="s">
        <v>84</v>
      </c>
      <c r="C23" s="103"/>
      <c r="D23" s="76"/>
    </row>
    <row r="24" spans="1:4" x14ac:dyDescent="0.25">
      <c r="A24" s="75" t="s">
        <v>119</v>
      </c>
      <c r="B24" s="75" t="s">
        <v>80</v>
      </c>
      <c r="C24" s="103"/>
      <c r="D24" s="76" t="s">
        <v>423</v>
      </c>
    </row>
    <row r="25" spans="1:4" x14ac:dyDescent="0.25">
      <c r="A25" s="75" t="s">
        <v>156</v>
      </c>
      <c r="B25" s="75" t="s">
        <v>157</v>
      </c>
      <c r="D25" s="76" t="s">
        <v>424</v>
      </c>
    </row>
    <row r="26" spans="1:4" x14ac:dyDescent="0.25">
      <c r="A26" s="75" t="s">
        <v>425</v>
      </c>
      <c r="B26" s="75" t="s">
        <v>426</v>
      </c>
      <c r="D26" s="76" t="s">
        <v>427</v>
      </c>
    </row>
    <row r="27" spans="1:4" x14ac:dyDescent="0.25">
      <c r="A27" s="75" t="s">
        <v>182</v>
      </c>
      <c r="B27" s="75" t="s">
        <v>248</v>
      </c>
      <c r="D27" s="76" t="s">
        <v>428</v>
      </c>
    </row>
    <row r="28" spans="1:4" x14ac:dyDescent="0.25">
      <c r="A28" s="75" t="s">
        <v>247</v>
      </c>
      <c r="B28" s="75" t="s">
        <v>183</v>
      </c>
      <c r="D28" s="76" t="s">
        <v>429</v>
      </c>
    </row>
    <row r="29" spans="1:4" x14ac:dyDescent="0.25">
      <c r="A29" s="75" t="s">
        <v>67</v>
      </c>
      <c r="B29" s="75" t="s">
        <v>68</v>
      </c>
    </row>
    <row r="30" spans="1:4" x14ac:dyDescent="0.25">
      <c r="A30" s="75" t="s">
        <v>69</v>
      </c>
      <c r="B30" s="75" t="s">
        <v>321</v>
      </c>
    </row>
    <row r="31" spans="1:4" x14ac:dyDescent="0.25">
      <c r="A31" s="75" t="s">
        <v>83</v>
      </c>
      <c r="B31" s="75" t="s">
        <v>315</v>
      </c>
    </row>
    <row r="32" spans="1:4" x14ac:dyDescent="0.25">
      <c r="A32" s="75" t="s">
        <v>79</v>
      </c>
      <c r="B32" s="75" t="s">
        <v>292</v>
      </c>
    </row>
    <row r="33" spans="1:2" x14ac:dyDescent="0.25">
      <c r="A33" s="75"/>
      <c r="B33" s="75"/>
    </row>
    <row r="34" spans="1:2" x14ac:dyDescent="0.25">
      <c r="A34" s="75" t="s">
        <v>198</v>
      </c>
      <c r="B34" s="75" t="s">
        <v>199</v>
      </c>
    </row>
    <row r="35" spans="1:2" x14ac:dyDescent="0.25">
      <c r="A35" s="75" t="s">
        <v>430</v>
      </c>
      <c r="B35" s="75" t="s">
        <v>431</v>
      </c>
    </row>
    <row r="36" spans="1:2" x14ac:dyDescent="0.25">
      <c r="A36" s="75" t="s">
        <v>432</v>
      </c>
      <c r="B36" s="75" t="s">
        <v>433</v>
      </c>
    </row>
    <row r="37" spans="1:2" x14ac:dyDescent="0.25">
      <c r="A37" s="75" t="s">
        <v>434</v>
      </c>
      <c r="B37" s="75" t="s">
        <v>435</v>
      </c>
    </row>
    <row r="38" spans="1:2" x14ac:dyDescent="0.25">
      <c r="A38" s="75" t="s">
        <v>436</v>
      </c>
      <c r="B38" s="75" t="s">
        <v>437</v>
      </c>
    </row>
    <row r="39" spans="1:2" x14ac:dyDescent="0.25">
      <c r="A39" s="75" t="s">
        <v>232</v>
      </c>
      <c r="B39" s="75" t="s">
        <v>233</v>
      </c>
    </row>
    <row r="40" spans="1:2" x14ac:dyDescent="0.25">
      <c r="A40" s="75" t="s">
        <v>438</v>
      </c>
      <c r="B40" s="75" t="s">
        <v>439</v>
      </c>
    </row>
    <row r="41" spans="1:2" x14ac:dyDescent="0.25">
      <c r="A41" s="75" t="s">
        <v>362</v>
      </c>
      <c r="B41" s="75" t="s">
        <v>363</v>
      </c>
    </row>
    <row r="42" spans="1:2" x14ac:dyDescent="0.25">
      <c r="A42" s="75" t="s">
        <v>440</v>
      </c>
      <c r="B42" s="75" t="s">
        <v>441</v>
      </c>
    </row>
    <row r="43" spans="1:2" x14ac:dyDescent="0.25">
      <c r="A43" s="75" t="s">
        <v>442</v>
      </c>
      <c r="B43" s="75" t="s">
        <v>443</v>
      </c>
    </row>
    <row r="44" spans="1:2" x14ac:dyDescent="0.25">
      <c r="A44" s="75" t="s">
        <v>151</v>
      </c>
      <c r="B44" s="75" t="s">
        <v>152</v>
      </c>
    </row>
    <row r="45" spans="1:2" x14ac:dyDescent="0.25">
      <c r="A45" s="75" t="s">
        <v>136</v>
      </c>
      <c r="B45" s="75" t="s">
        <v>137</v>
      </c>
    </row>
    <row r="46" spans="1:2" x14ac:dyDescent="0.25">
      <c r="A46" s="75" t="s">
        <v>144</v>
      </c>
      <c r="B46" s="75" t="s">
        <v>141</v>
      </c>
    </row>
    <row r="47" spans="1:2" x14ac:dyDescent="0.25">
      <c r="A47" s="75" t="s">
        <v>140</v>
      </c>
      <c r="B47" s="75" t="s">
        <v>168</v>
      </c>
    </row>
    <row r="48" spans="1:2" x14ac:dyDescent="0.25">
      <c r="A48" s="75" t="s">
        <v>113</v>
      </c>
      <c r="B48" s="75" t="s">
        <v>114</v>
      </c>
    </row>
    <row r="49" spans="1:2" x14ac:dyDescent="0.25">
      <c r="A49" s="75" t="s">
        <v>147</v>
      </c>
      <c r="B49" s="75" t="s">
        <v>148</v>
      </c>
    </row>
    <row r="50" spans="1:2" x14ac:dyDescent="0.25">
      <c r="A50" s="75" t="s">
        <v>202</v>
      </c>
      <c r="B50" s="75" t="s">
        <v>203</v>
      </c>
    </row>
    <row r="51" spans="1:2" x14ac:dyDescent="0.25">
      <c r="A51" s="75" t="s">
        <v>444</v>
      </c>
      <c r="B51" s="75" t="s">
        <v>445</v>
      </c>
    </row>
    <row r="52" spans="1:2" x14ac:dyDescent="0.25">
      <c r="A52" s="75" t="s">
        <v>125</v>
      </c>
      <c r="B52" s="75" t="s">
        <v>126</v>
      </c>
    </row>
    <row r="53" spans="1:2" x14ac:dyDescent="0.25">
      <c r="A53" s="75" t="s">
        <v>446</v>
      </c>
      <c r="B53" s="75" t="s">
        <v>447</v>
      </c>
    </row>
    <row r="54" spans="1:2" x14ac:dyDescent="0.25">
      <c r="A54" s="75" t="s">
        <v>448</v>
      </c>
      <c r="B54" s="75" t="s">
        <v>449</v>
      </c>
    </row>
    <row r="55" spans="1:2" x14ac:dyDescent="0.25">
      <c r="A55" s="75" t="s">
        <v>450</v>
      </c>
      <c r="B55" s="75" t="s">
        <v>451</v>
      </c>
    </row>
    <row r="56" spans="1:2" x14ac:dyDescent="0.25">
      <c r="A56" s="75" t="s">
        <v>452</v>
      </c>
      <c r="B56" s="75" t="s">
        <v>453</v>
      </c>
    </row>
    <row r="57" spans="1:2" x14ac:dyDescent="0.25">
      <c r="A57" s="75" t="s">
        <v>454</v>
      </c>
      <c r="B57" s="75" t="s">
        <v>455</v>
      </c>
    </row>
    <row r="58" spans="1:2" x14ac:dyDescent="0.25">
      <c r="A58" s="75"/>
      <c r="B58" s="75"/>
    </row>
    <row r="59" spans="1:2" x14ac:dyDescent="0.25">
      <c r="A59" s="75" t="s">
        <v>372</v>
      </c>
      <c r="B59" s="75" t="s">
        <v>373</v>
      </c>
    </row>
    <row r="60" spans="1:2" x14ac:dyDescent="0.25">
      <c r="A60" s="75" t="s">
        <v>257</v>
      </c>
      <c r="B60" s="75" t="s">
        <v>258</v>
      </c>
    </row>
    <row r="61" spans="1:2" x14ac:dyDescent="0.25">
      <c r="A61" s="75" t="s">
        <v>376</v>
      </c>
      <c r="B61" s="75" t="s">
        <v>377</v>
      </c>
    </row>
    <row r="62" spans="1:2" x14ac:dyDescent="0.25">
      <c r="A62" s="75" t="s">
        <v>382</v>
      </c>
      <c r="B62" s="75" t="s">
        <v>383</v>
      </c>
    </row>
  </sheetData>
  <dataValidations count="1">
    <dataValidation type="list" allowBlank="1" showInputMessage="1" showErrorMessage="1" sqref="A2" xr:uid="{708175A5-A180-4033-9F4A-8B0C686DA7F6}">
      <formula1>"Dansk, English"</formula1>
    </dataValidation>
  </dataValidations>
  <pageMargins left="0.7" right="0.7" top="0.75" bottom="0.75" header="0.3" footer="0.3"/>
  <headerFooter>
    <oddFooter>&amp;C_x000D_&amp;1#&amp;"Verdana"&amp;7&amp;K000000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6DA79FCA01FA44A7A5EEC7B0035E90" ma:contentTypeVersion="17" ma:contentTypeDescription="Create a new document." ma:contentTypeScope="" ma:versionID="c2b9f49fbea02bfa4d81970b571e43e1">
  <xsd:schema xmlns:xsd="http://www.w3.org/2001/XMLSchema" xmlns:xs="http://www.w3.org/2001/XMLSchema" xmlns:p="http://schemas.microsoft.com/office/2006/metadata/properties" xmlns:ns2="50ff56a5-f610-4197-85f1-c18190e28582" xmlns:ns3="ca484ba0-3869-4c0d-8d72-4678d8d82bc5" targetNamespace="http://schemas.microsoft.com/office/2006/metadata/properties" ma:root="true" ma:fieldsID="3a07a7d5e923195f5f4047923c79a031" ns2:_="" ns3:_="">
    <xsd:import namespace="50ff56a5-f610-4197-85f1-c18190e28582"/>
    <xsd:import namespace="ca484ba0-3869-4c0d-8d72-4678d8d82b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f56a5-f610-4197-85f1-c18190e285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414c113-725f-4a3a-ad32-da5dcbee5b29"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484ba0-3869-4c0d-8d72-4678d8d82bc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6138f7a-b922-4c94-b402-86429dc32438}" ma:internalName="TaxCatchAll" ma:showField="CatchAllData" ma:web="ca484ba0-3869-4c0d-8d72-4678d8d82b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ff56a5-f610-4197-85f1-c18190e28582">
      <Terms xmlns="http://schemas.microsoft.com/office/infopath/2007/PartnerControls"/>
    </lcf76f155ced4ddcb4097134ff3c332f>
    <TaxCatchAll xmlns="ca484ba0-3869-4c0d-8d72-4678d8d82bc5" xsi:nil="true"/>
  </documentManagement>
</p:properties>
</file>

<file path=customXml/itemProps1.xml><?xml version="1.0" encoding="utf-8"?>
<ds:datastoreItem xmlns:ds="http://schemas.openxmlformats.org/officeDocument/2006/customXml" ds:itemID="{A5F21B73-4A1B-4373-94C7-3172D6035D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f56a5-f610-4197-85f1-c18190e28582"/>
    <ds:schemaRef ds:uri="ca484ba0-3869-4c0d-8d72-4678d8d82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D47C7-1DFA-43C3-8313-C5F396A162E2}">
  <ds:schemaRefs>
    <ds:schemaRef ds:uri="http://schemas.microsoft.com/sharepoint/v3/contenttype/forms"/>
  </ds:schemaRefs>
</ds:datastoreItem>
</file>

<file path=customXml/itemProps3.xml><?xml version="1.0" encoding="utf-8"?>
<ds:datastoreItem xmlns:ds="http://schemas.openxmlformats.org/officeDocument/2006/customXml" ds:itemID="{834B32BF-9091-4CEC-B0A3-D5934ED4C0EC}">
  <ds:schemaRefs>
    <ds:schemaRef ds:uri="http://schemas.microsoft.com/office/2006/metadata/properties"/>
    <ds:schemaRef ds:uri="http://schemas.microsoft.com/office/infopath/2007/PartnerControls"/>
    <ds:schemaRef ds:uri="50ff56a5-f610-4197-85f1-c18190e28582"/>
    <ds:schemaRef ds:uri="ca484ba0-3869-4c0d-8d72-4678d8d82bc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Vejledning</vt:lpstr>
      <vt:lpstr>Revisionslog</vt:lpstr>
      <vt:lpstr>Leverancespecifikation</vt:lpstr>
      <vt:lpstr>Admin</vt:lpstr>
      <vt:lpstr>Anlægs_Bygningsdelskort</vt:lpstr>
      <vt:lpstr>Discipline</vt:lpstr>
      <vt:lpstr>LOD</vt:lpstr>
      <vt:lpstr>PartSpecifications</vt:lpstr>
      <vt:lpstr>Leverancespecifikation!Print_Area</vt:lpstr>
      <vt:lpstr>Revisionslog!Print_Area</vt:lpstr>
      <vt:lpstr>Vejledning!Print_Area</vt:lpstr>
      <vt:lpstr>Leverancespecifikation!Print_Titles</vt:lpstr>
    </vt:vector>
  </TitlesOfParts>
  <Manager/>
  <Company>Digital Konvergens</Company>
  <LinksUpToDate>false</LinksUpToDate>
  <SharedDoc>false</SharedDoc>
  <HyperlinkBase>c:\</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Dikon Leverancespecifikation</dc:title>
  <dc:subject/>
  <dc:creator>Troels Hoff</dc:creator>
  <cp:keywords/>
  <dc:description/>
  <cp:lastModifiedBy>Jeppe Bæklund</cp:lastModifiedBy>
  <cp:revision/>
  <dcterms:created xsi:type="dcterms:W3CDTF">2015-07-10T10:03:26Z</dcterms:created>
  <dcterms:modified xsi:type="dcterms:W3CDTF">2024-01-24T06:45:51Z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0x010100086DA79FCA01FA44A7A5EEC7B0035E90</vt:lpwstr>
  </property>
  <property fmtid="{D5CDD505-2E9C-101B-9397-08002B2CF9AE}" pid="4" name="CowiTitle">
    <vt:lpwstr>COWI Standard Model content</vt:lpwstr>
  </property>
  <property fmtid="{D5CDD505-2E9C-101B-9397-08002B2CF9AE}" pid="5" name="CowiProjNo">
    <vt:lpwstr>ATR</vt:lpwstr>
  </property>
  <property fmtid="{D5CDD505-2E9C-101B-9397-08002B2CF9AE}" pid="6" name="CowiSubject">
    <vt:lpwstr>General COWI Standard</vt:lpwstr>
  </property>
  <property fmtid="{D5CDD505-2E9C-101B-9397-08002B2CF9AE}" pid="7" name="Language">
    <vt:lpwstr>English [UK]</vt:lpwstr>
  </property>
  <property fmtid="{D5CDD505-2E9C-101B-9397-08002B2CF9AE}" pid="8" name="Folder_Number">
    <vt:lpwstr/>
  </property>
  <property fmtid="{D5CDD505-2E9C-101B-9397-08002B2CF9AE}" pid="9" name="Folder_Code">
    <vt:lpwstr/>
  </property>
  <property fmtid="{D5CDD505-2E9C-101B-9397-08002B2CF9AE}" pid="10" name="Folder_Name">
    <vt:lpwstr/>
  </property>
  <property fmtid="{D5CDD505-2E9C-101B-9397-08002B2CF9AE}" pid="11" name="Folder_Description">
    <vt:lpwstr/>
  </property>
  <property fmtid="{D5CDD505-2E9C-101B-9397-08002B2CF9AE}" pid="12" name="/Folder_Name/">
    <vt:lpwstr/>
  </property>
  <property fmtid="{D5CDD505-2E9C-101B-9397-08002B2CF9AE}" pid="13" name="/Folder_Description/">
    <vt:lpwstr/>
  </property>
  <property fmtid="{D5CDD505-2E9C-101B-9397-08002B2CF9AE}" pid="14" name="Folder_Version">
    <vt:lpwstr/>
  </property>
  <property fmtid="{D5CDD505-2E9C-101B-9397-08002B2CF9AE}" pid="15" name="Folder_VersionSeq">
    <vt:lpwstr/>
  </property>
  <property fmtid="{D5CDD505-2E9C-101B-9397-08002B2CF9AE}" pid="16" name="Folder_Manager">
    <vt:lpwstr/>
  </property>
  <property fmtid="{D5CDD505-2E9C-101B-9397-08002B2CF9AE}" pid="17" name="Folder_ManagerDesc">
    <vt:lpwstr/>
  </property>
  <property fmtid="{D5CDD505-2E9C-101B-9397-08002B2CF9AE}" pid="18" name="Folder_Storage">
    <vt:lpwstr/>
  </property>
  <property fmtid="{D5CDD505-2E9C-101B-9397-08002B2CF9AE}" pid="19" name="Folder_StorageDesc">
    <vt:lpwstr/>
  </property>
  <property fmtid="{D5CDD505-2E9C-101B-9397-08002B2CF9AE}" pid="20" name="Folder_Creator">
    <vt:lpwstr/>
  </property>
  <property fmtid="{D5CDD505-2E9C-101B-9397-08002B2CF9AE}" pid="21" name="Folder_CreatorDesc">
    <vt:lpwstr/>
  </property>
  <property fmtid="{D5CDD505-2E9C-101B-9397-08002B2CF9AE}" pid="22" name="Folder_CreateDate">
    <vt:lpwstr/>
  </property>
  <property fmtid="{D5CDD505-2E9C-101B-9397-08002B2CF9AE}" pid="23" name="Folder_Updater">
    <vt:lpwstr/>
  </property>
  <property fmtid="{D5CDD505-2E9C-101B-9397-08002B2CF9AE}" pid="24" name="Folder_UpdaterDesc">
    <vt:lpwstr/>
  </property>
  <property fmtid="{D5CDD505-2E9C-101B-9397-08002B2CF9AE}" pid="25" name="Folder_UpdateDate">
    <vt:lpwstr/>
  </property>
  <property fmtid="{D5CDD505-2E9C-101B-9397-08002B2CF9AE}" pid="26" name="Document_Number">
    <vt:lpwstr/>
  </property>
  <property fmtid="{D5CDD505-2E9C-101B-9397-08002B2CF9AE}" pid="27" name="Document_Name">
    <vt:lpwstr/>
  </property>
  <property fmtid="{D5CDD505-2E9C-101B-9397-08002B2CF9AE}" pid="28" name="Document_FileName">
    <vt:lpwstr/>
  </property>
  <property fmtid="{D5CDD505-2E9C-101B-9397-08002B2CF9AE}" pid="29" name="Document_Version">
    <vt:lpwstr/>
  </property>
  <property fmtid="{D5CDD505-2E9C-101B-9397-08002B2CF9AE}" pid="30" name="Document_VersionSeq">
    <vt:lpwstr/>
  </property>
  <property fmtid="{D5CDD505-2E9C-101B-9397-08002B2CF9AE}" pid="31" name="Document_Creator">
    <vt:lpwstr/>
  </property>
  <property fmtid="{D5CDD505-2E9C-101B-9397-08002B2CF9AE}" pid="32" name="Document_CreatorDesc">
    <vt:lpwstr/>
  </property>
  <property fmtid="{D5CDD505-2E9C-101B-9397-08002B2CF9AE}" pid="33" name="Document_CreateDate">
    <vt:lpwstr/>
  </property>
  <property fmtid="{D5CDD505-2E9C-101B-9397-08002B2CF9AE}" pid="34" name="Document_Updater">
    <vt:lpwstr/>
  </property>
  <property fmtid="{D5CDD505-2E9C-101B-9397-08002B2CF9AE}" pid="35" name="Document_UpdaterDesc">
    <vt:lpwstr/>
  </property>
  <property fmtid="{D5CDD505-2E9C-101B-9397-08002B2CF9AE}" pid="36" name="Document_UpdateDate">
    <vt:lpwstr/>
  </property>
  <property fmtid="{D5CDD505-2E9C-101B-9397-08002B2CF9AE}" pid="37" name="Document_Size">
    <vt:lpwstr/>
  </property>
  <property fmtid="{D5CDD505-2E9C-101B-9397-08002B2CF9AE}" pid="38" name="Document_Storage">
    <vt:lpwstr/>
  </property>
  <property fmtid="{D5CDD505-2E9C-101B-9397-08002B2CF9AE}" pid="39" name="Document_StorageDesc">
    <vt:lpwstr/>
  </property>
  <property fmtid="{D5CDD505-2E9C-101B-9397-08002B2CF9AE}" pid="40" name="Document_Department">
    <vt:lpwstr/>
  </property>
  <property fmtid="{D5CDD505-2E9C-101B-9397-08002B2CF9AE}" pid="41" name="Document_DepartmentDesc">
    <vt:lpwstr/>
  </property>
  <property fmtid="{D5CDD505-2E9C-101B-9397-08002B2CF9AE}" pid="42" name="_dlc_DocIdItemGuid">
    <vt:lpwstr>81a3cf01-76f2-4a0f-9a01-0b63835f9da9</vt:lpwstr>
  </property>
  <property fmtid="{D5CDD505-2E9C-101B-9397-08002B2CF9AE}" pid="43" name="NIRASScale">
    <vt:lpwstr/>
  </property>
  <property fmtid="{D5CDD505-2E9C-101B-9397-08002B2CF9AE}" pid="44" name="NIRASDocumentKind">
    <vt:lpwstr/>
  </property>
  <property fmtid="{D5CDD505-2E9C-101B-9397-08002B2CF9AE}" pid="45" name="NIRASQAGroup">
    <vt:lpwstr/>
  </property>
  <property fmtid="{D5CDD505-2E9C-101B-9397-08002B2CF9AE}" pid="46" name="NIRASQAStatus">
    <vt:lpwstr/>
  </property>
  <property fmtid="{D5CDD505-2E9C-101B-9397-08002B2CF9AE}" pid="47" name="MediaServiceImageTags">
    <vt:lpwstr/>
  </property>
  <property fmtid="{D5CDD505-2E9C-101B-9397-08002B2CF9AE}" pid="48" name="MSIP_Label_20ea7001-5c24-4702-a3ac-e436ccb02747_Enabled">
    <vt:lpwstr>true</vt:lpwstr>
  </property>
  <property fmtid="{D5CDD505-2E9C-101B-9397-08002B2CF9AE}" pid="49" name="MSIP_Label_20ea7001-5c24-4702-a3ac-e436ccb02747_SetDate">
    <vt:lpwstr>2023-08-29T12:34:06Z</vt:lpwstr>
  </property>
  <property fmtid="{D5CDD505-2E9C-101B-9397-08002B2CF9AE}" pid="50" name="MSIP_Label_20ea7001-5c24-4702-a3ac-e436ccb02747_Method">
    <vt:lpwstr>Standard</vt:lpwstr>
  </property>
  <property fmtid="{D5CDD505-2E9C-101B-9397-08002B2CF9AE}" pid="51" name="MSIP_Label_20ea7001-5c24-4702-a3ac-e436ccb02747_Name">
    <vt:lpwstr>Confidential</vt:lpwstr>
  </property>
  <property fmtid="{D5CDD505-2E9C-101B-9397-08002B2CF9AE}" pid="52" name="MSIP_Label_20ea7001-5c24-4702-a3ac-e436ccb02747_SiteId">
    <vt:lpwstr>c8823c91-be81-4f89-b024-6c3dd789c106</vt:lpwstr>
  </property>
  <property fmtid="{D5CDD505-2E9C-101B-9397-08002B2CF9AE}" pid="53" name="MSIP_Label_20ea7001-5c24-4702-a3ac-e436ccb02747_ActionId">
    <vt:lpwstr>6ba0c005-1016-4020-a68a-e17619950af4</vt:lpwstr>
  </property>
  <property fmtid="{D5CDD505-2E9C-101B-9397-08002B2CF9AE}" pid="54" name="MSIP_Label_20ea7001-5c24-4702-a3ac-e436ccb02747_ContentBits">
    <vt:lpwstr>2</vt:lpwstr>
  </property>
</Properties>
</file>